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Christoph\Nextcloud2\NWSG_Team\4. Inhalte\4.2 Erbschaft und Vermögen\Milliardäre\FES\"/>
    </mc:Choice>
  </mc:AlternateContent>
  <bookViews>
    <workbookView xWindow="0" yWindow="0" windowWidth="23040" windowHeight="8796" activeTab="4"/>
  </bookViews>
  <sheets>
    <sheet name="Kapitel2--&gt;" sheetId="10" r:id="rId1"/>
    <sheet name="Abb1" sheetId="13" r:id="rId2"/>
    <sheet name="Abb2" sheetId="14" r:id="rId3"/>
    <sheet name="Abb3" sheetId="15" r:id="rId4"/>
    <sheet name="Abb4" sheetId="16" r:id="rId5"/>
    <sheet name="Kapitel3_Fallstudien" sheetId="11" r:id="rId6"/>
    <sheet name="F1_SKSQ" sheetId="6" r:id="rId7"/>
    <sheet name="Kapitel3.4 Abb5-9" sheetId="17" r:id="rId8"/>
  </sheets>
  <externalReferences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5" l="1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4" i="6" l="1"/>
  <c r="D5" i="6"/>
  <c r="B13" i="6" l="1"/>
  <c r="B14" i="6"/>
  <c r="G7" i="6"/>
  <c r="I7" i="6" s="1"/>
  <c r="I6" i="6" l="1"/>
  <c r="K5" i="6"/>
  <c r="K4" i="6"/>
  <c r="J5" i="6"/>
  <c r="J4" i="6"/>
  <c r="G5" i="6"/>
  <c r="G4" i="6"/>
  <c r="I4" i="6" s="1"/>
  <c r="B12" i="6"/>
  <c r="I5" i="6" l="1"/>
  <c r="B15" i="6"/>
  <c r="B11" i="6" s="1"/>
</calcChain>
</file>

<file path=xl/comments1.xml><?xml version="1.0" encoding="utf-8"?>
<comments xmlns="http://schemas.openxmlformats.org/spreadsheetml/2006/main">
  <authors>
    <author>Christoph</author>
  </authors>
  <commentList>
    <comment ref="A4" authorId="0" shapeId="0">
      <text>
        <r>
          <rPr>
            <b/>
            <sz val="9"/>
            <color indexed="81"/>
            <rFont val="Segoe UI"/>
            <charset val="1"/>
          </rPr>
          <t>Christoph:</t>
        </r>
        <r>
          <rPr>
            <sz val="9"/>
            <color indexed="81"/>
            <rFont val="Segoe UI"/>
            <charset val="1"/>
          </rPr>
          <t xml:space="preserve">
Stimmrechtsanteil. Genauer Anteil (ggf. inkl. Vorzugsaktien) nicht bekannt</t>
        </r>
      </text>
    </comment>
    <comment ref="J4" authorId="0" shapeId="0">
      <text>
        <r>
          <rPr>
            <b/>
            <sz val="9"/>
            <color indexed="81"/>
            <rFont val="Segoe UI"/>
            <charset val="1"/>
          </rPr>
          <t>Christoph:</t>
        </r>
        <r>
          <rPr>
            <sz val="9"/>
            <color indexed="81"/>
            <rFont val="Segoe UI"/>
            <charset val="1"/>
          </rPr>
          <t xml:space="preserve">
Fällig im Jahr 2025 für Geschäftsjahr 2024</t>
        </r>
      </text>
    </comment>
    <comment ref="K4" authorId="0" shapeId="0">
      <text>
        <r>
          <rPr>
            <b/>
            <sz val="9"/>
            <color indexed="81"/>
            <rFont val="Segoe UI"/>
            <family val="2"/>
          </rPr>
          <t>Christoph:</t>
        </r>
        <r>
          <rPr>
            <sz val="9"/>
            <color indexed="81"/>
            <rFont val="Segoe UI"/>
            <family val="2"/>
          </rPr>
          <t xml:space="preserve">
Ohne Dividende 2024 (inkl. Dividende an Johanna Quandt) entsprechend heutigem Anteil</t>
        </r>
      </text>
    </comment>
    <comment ref="A5" authorId="0" shapeId="0">
      <text>
        <r>
          <rPr>
            <b/>
            <sz val="9"/>
            <color indexed="81"/>
            <rFont val="Segoe UI"/>
            <charset val="1"/>
          </rPr>
          <t>Christoph:</t>
        </r>
        <r>
          <rPr>
            <sz val="9"/>
            <color indexed="81"/>
            <rFont val="Segoe UI"/>
            <charset val="1"/>
          </rPr>
          <t xml:space="preserve">
Stimmrechtsanteil. Genauer Anteil (ggf. inkl. Vorzugsaktien) nicht bekannt</t>
        </r>
      </text>
    </comment>
    <comment ref="J5" authorId="0" shapeId="0">
      <text>
        <r>
          <rPr>
            <b/>
            <sz val="9"/>
            <color indexed="81"/>
            <rFont val="Segoe UI"/>
            <charset val="1"/>
          </rPr>
          <t>Christoph:</t>
        </r>
        <r>
          <rPr>
            <sz val="9"/>
            <color indexed="81"/>
            <rFont val="Segoe UI"/>
            <charset val="1"/>
          </rPr>
          <t xml:space="preserve">
Fällig im Jahr 2025 für Geschäftsjahr 2024</t>
        </r>
      </text>
    </comment>
    <comment ref="K5" authorId="0" shapeId="0">
      <text>
        <r>
          <rPr>
            <b/>
            <sz val="9"/>
            <color indexed="81"/>
            <rFont val="Segoe UI"/>
            <family val="2"/>
          </rPr>
          <t>Christoph:</t>
        </r>
        <r>
          <rPr>
            <sz val="9"/>
            <color indexed="81"/>
            <rFont val="Segoe UI"/>
            <family val="2"/>
          </rPr>
          <t xml:space="preserve">
Ohne Dividende 2024 (inkl. Dividende an Johanna Quandt) entsprechend heutigem Anteil</t>
        </r>
      </text>
    </comment>
    <comment ref="N6" authorId="0" shapeId="0">
      <text>
        <r>
          <rPr>
            <b/>
            <sz val="9"/>
            <color indexed="81"/>
            <rFont val="Segoe UI"/>
            <charset val="1"/>
          </rPr>
          <t>Christoph:</t>
        </r>
        <r>
          <rPr>
            <sz val="9"/>
            <color indexed="81"/>
            <rFont val="Segoe UI"/>
            <charset val="1"/>
          </rPr>
          <t xml:space="preserve">
Nur Altana (Anteil an MA-Gesamtkonzern: 7.939)</t>
        </r>
      </text>
    </comment>
  </commentList>
</comments>
</file>

<file path=xl/sharedStrings.xml><?xml version="1.0" encoding="utf-8"?>
<sst xmlns="http://schemas.openxmlformats.org/spreadsheetml/2006/main" count="145" uniqueCount="108">
  <si>
    <t>Stefan Quandt und Susanne Klatten</t>
  </si>
  <si>
    <t>Dieter Schwarz</t>
  </si>
  <si>
    <t>Familie von Baumbach/Boehringer</t>
  </si>
  <si>
    <t>Klaus-Michael Kühne</t>
  </si>
  <si>
    <t>Familie Reinhold Würth</t>
  </si>
  <si>
    <t>Steuern</t>
  </si>
  <si>
    <t>n.v.</t>
  </si>
  <si>
    <t>BMW</t>
  </si>
  <si>
    <t>BMW-Dividende</t>
  </si>
  <si>
    <t>Skion/Altana</t>
  </si>
  <si>
    <t>Delton</t>
  </si>
  <si>
    <t>Gesamt</t>
  </si>
  <si>
    <t>Stefan Quandt + Susanne Klatten</t>
  </si>
  <si>
    <t>Vermögenswert</t>
  </si>
  <si>
    <t>Anteilseigner/Struktur</t>
  </si>
  <si>
    <t>Rendite</t>
  </si>
  <si>
    <t>Mitarbeiter</t>
  </si>
  <si>
    <t>Stefan Quandt</t>
  </si>
  <si>
    <t>BMW-Aktien (21,7%)</t>
  </si>
  <si>
    <t>BMW-Aktien (26,8%)</t>
  </si>
  <si>
    <t>Stefan Quandt via Aqton SE/Aqton GmbH &amp; Co KG; privat (0,2%)</t>
  </si>
  <si>
    <t>Typ</t>
  </si>
  <si>
    <t>Börsennotiert</t>
  </si>
  <si>
    <t>Dividende 2024</t>
  </si>
  <si>
    <t>Dividende historisch</t>
  </si>
  <si>
    <t>Susanne Klatten via Susanne Klatten Beteiligungs GmbH; privat (0,2%)</t>
  </si>
  <si>
    <t>Schätzmethode</t>
  </si>
  <si>
    <t>Wert (Mrd. €)</t>
  </si>
  <si>
    <t>MarketCap zum 31.12.2024</t>
  </si>
  <si>
    <t>Gewinnanteil (vor Steuern)</t>
  </si>
  <si>
    <t>MA in D</t>
  </si>
  <si>
    <t>Susanne Klatten</t>
  </si>
  <si>
    <t>Gewinnrücklagen Ende 2023 (4,3 Mrd. €), [zur Info: 3-Jahre-Gewinn*13,75: 2,3 Mrd. €, Umsatz 4,18 Mrd. €]</t>
  </si>
  <si>
    <t>Holding-Gesellschaft mit Konzernbericht</t>
  </si>
  <si>
    <t>[Jahr Dividende]</t>
  </si>
  <si>
    <t>[Jahr Gewinne]</t>
  </si>
  <si>
    <t>Delton (100%) - Summe aus Delton Health und Delton Logistics</t>
  </si>
  <si>
    <t>Separate Holding-Gesellschaften ohne Konzernbericht, einzelne Beteiligungen börsennotiert (Logwin)</t>
  </si>
  <si>
    <t>Jahr</t>
  </si>
  <si>
    <t>CSU</t>
  </si>
  <si>
    <t>Klatten, Susanne</t>
  </si>
  <si>
    <t>Quandt, Johanna</t>
  </si>
  <si>
    <t>Quandt, Stefan</t>
  </si>
  <si>
    <t>SPD</t>
  </si>
  <si>
    <t>Zeilenbeschriftungen</t>
  </si>
  <si>
    <t>Bündnis 90/Die Grünen</t>
  </si>
  <si>
    <t>FDP</t>
  </si>
  <si>
    <t>CDU</t>
  </si>
  <si>
    <t>AqtonSE veröffentlicht nur verkürzte Bilanz (10,4 Mrd. € Bilanzgewinn), BMW veröffentlicht keine Daten zu Gewinnen und Steuern in Deutschland</t>
  </si>
  <si>
    <t>SKB veröffentlicht nur verkürzte Bilanz, für 2023 nur kurz öffentlich (1,5 Mrd. € Gewinnvortrag), BMW veröffentlicht keine Daten zu Gewinnen und Steuern in Deutschland</t>
  </si>
  <si>
    <t>Skion veröffentlicht keine Details zu MA in Deutschland</t>
  </si>
  <si>
    <t>Anmerkungen zu Datenverfügbarkeit</t>
  </si>
  <si>
    <t>Skion-GmbH (100%) inkl. Altana und weiterer Beteiligungen u.a. SGL Carbon, Nordex, Avisata Oil, Ovivo</t>
  </si>
  <si>
    <t>MarketCap Logwin AG Ende 2024 (Anteil 87,6% = 605 Mio. €) und Hochrechnung für DeltonHealth (Gewinnrücklage 300 Mio. €) und DeltonTechnology</t>
  </si>
  <si>
    <t>Delton Health veröffentliche keine Details zu MA in Deutschland</t>
  </si>
  <si>
    <t>Weitere</t>
  </si>
  <si>
    <t>Stefan Quandt und Susanne Klatten direkt (u.a. Qulumbus, Qubator, Qubator Invest, WinX) sowie via Aqton/SKB (u.a. Aqton Private Equity, SKB Private Equity)</t>
  </si>
  <si>
    <t>Zu den weiteren Gesellschaften sind nur verkürzte Bilanzen verfügbar. In der Summe sind sie deutlich kleiner als die Dividenden und Gewinnrücklagen der Holdings</t>
  </si>
  <si>
    <t>(5% Verzinsung und 10 Mio. Euro Verbrauch pro Jahr seit 1998)</t>
  </si>
  <si>
    <t>Weitere (Verzinsung BMW-Dividende)</t>
  </si>
  <si>
    <t>Gesamtvermögen</t>
  </si>
  <si>
    <t>(10% Verzinsung und 10 Mio. Euro Verbrauch pro Jahr seit 1998)</t>
  </si>
  <si>
    <t>Anzahl</t>
  </si>
  <si>
    <t>Summe (in €)</t>
  </si>
  <si>
    <t>Politische Spenden (seit 2000)</t>
  </si>
  <si>
    <t>Vermögen laut MM</t>
  </si>
  <si>
    <t>Einbehaltene Gewinne aufsummiert</t>
  </si>
  <si>
    <t>Dividenden aufsummiert</t>
  </si>
  <si>
    <t>Reinhold Würth</t>
  </si>
  <si>
    <t>F1_SKSQ!A1</t>
  </si>
  <si>
    <t>Link</t>
  </si>
  <si>
    <t>Stand</t>
  </si>
  <si>
    <t>voraussichtlich November 2025</t>
  </si>
  <si>
    <t>voraussichtlich Dezember 2025</t>
  </si>
  <si>
    <t>voraussichtlich Januar 2026</t>
  </si>
  <si>
    <t>voraussichtlich Februar 2026</t>
  </si>
  <si>
    <t>Datum</t>
  </si>
  <si>
    <t>2001</t>
  </si>
  <si>
    <t>2002</t>
  </si>
  <si>
    <t>2003</t>
  </si>
  <si>
    <t>Milliardenvermögen (Anzahl, lt. MM)</t>
  </si>
  <si>
    <t>Vermögen laut Manager Magazin</t>
  </si>
  <si>
    <t>Nichtstaatliche Sektoren</t>
  </si>
  <si>
    <t>Sektor Staat</t>
  </si>
  <si>
    <t>https://www.bundesbank.de/dynamic/action/de/statistiken/zeitreihen-datenbanken/zeitreihen-datenbank/759778/759778?listId=www_sesbop_aw2d1_1a</t>
  </si>
  <si>
    <t>Saldo</t>
  </si>
  <si>
    <t>Passiva</t>
  </si>
  <si>
    <t>Aktiva</t>
  </si>
  <si>
    <t>Vermögen der Top 100 (in Mrd. €, laut MM)*</t>
  </si>
  <si>
    <t>*korrigiert für veränderte Familienzusammensetzung</t>
  </si>
  <si>
    <t>Quelle: https://iri.jrc.ec.europa.eu/scoreboard/
2024-eu-industrial-rd-investment-scoreboard</t>
  </si>
  <si>
    <t>VOLKSWAGEN</t>
  </si>
  <si>
    <t>MERCEDES-BENZ</t>
  </si>
  <si>
    <t>empl</t>
  </si>
  <si>
    <t>Abbildung 9</t>
  </si>
  <si>
    <t>RND</t>
  </si>
  <si>
    <t>Abbildung 8</t>
  </si>
  <si>
    <t>capex</t>
  </si>
  <si>
    <t>Abbildung 7</t>
  </si>
  <si>
    <t>Abbildung 6</t>
  </si>
  <si>
    <t>profit/sales</t>
  </si>
  <si>
    <t>Abbildung 5</t>
  </si>
  <si>
    <t>https://service.</t>
  </si>
  <si>
    <t>destatis.de/DE/vgr-monitor-deutschland/investitionen.html</t>
  </si>
  <si>
    <t>Veränderung Ausrüstungsinvestitionen (Preisbereinigt)</t>
  </si>
  <si>
    <t>Bruttoanlageinvestitionen insgesamt (in % des BIP)</t>
  </si>
  <si>
    <t/>
  </si>
  <si>
    <t>Boehringer/von Baumbach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</si>
</sst>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CE6F1"/>
        <bgColor rgb="FFDCE6F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rgb="FF9BC2E6"/>
      </bottom>
      <diagonal/>
    </border>
    <border>
      <left/>
      <right/>
      <top/>
      <bottom style="thin">
        <color rgb="FF95B3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9" fillId="0" borderId="0" applyFill="0" applyProtection="0"/>
    <xf numFmtId="0" fontId="10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9" fontId="0" fillId="0" borderId="0" xfId="1" applyFont="1"/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2" fontId="0" fillId="0" borderId="0" xfId="0" applyNumberFormat="1"/>
    <xf numFmtId="3" fontId="10" fillId="0" borderId="0" xfId="3" applyNumberFormat="1"/>
    <xf numFmtId="0" fontId="12" fillId="2" borderId="1" xfId="3" applyNumberFormat="1" applyFont="1" applyFill="1" applyBorder="1" applyAlignment="1"/>
    <xf numFmtId="3" fontId="12" fillId="2" borderId="2" xfId="3" applyNumberFormat="1" applyFont="1" applyFill="1" applyBorder="1" applyAlignment="1"/>
    <xf numFmtId="0" fontId="0" fillId="3" borderId="0" xfId="0" applyFill="1" applyAlignment="1">
      <alignment horizontal="center"/>
    </xf>
    <xf numFmtId="0" fontId="12" fillId="4" borderId="0" xfId="3" applyNumberFormat="1" applyFont="1" applyFill="1" applyBorder="1" applyAlignment="1">
      <alignment horizontal="center"/>
    </xf>
    <xf numFmtId="0" fontId="12" fillId="4" borderId="1" xfId="3" applyNumberFormat="1" applyFont="1" applyFill="1" applyBorder="1" applyAlignment="1"/>
    <xf numFmtId="0" fontId="12" fillId="4" borderId="2" xfId="3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12" fillId="3" borderId="0" xfId="3" applyFont="1" applyFill="1" applyAlignment="1">
      <alignment horizontal="left"/>
    </xf>
    <xf numFmtId="165" fontId="1" fillId="0" borderId="0" xfId="0" applyNumberFormat="1" applyFont="1" applyFill="1" applyBorder="1"/>
    <xf numFmtId="0" fontId="0" fillId="0" borderId="0" xfId="0" applyFont="1" applyFill="1" applyBorder="1" applyAlignment="1">
      <alignment wrapText="1"/>
    </xf>
    <xf numFmtId="0" fontId="13" fillId="0" borderId="0" xfId="5"/>
    <xf numFmtId="14" fontId="0" fillId="0" borderId="0" xfId="0" applyNumberFormat="1"/>
    <xf numFmtId="1" fontId="0" fillId="0" borderId="0" xfId="0" applyNumberFormat="1"/>
    <xf numFmtId="0" fontId="6" fillId="0" borderId="0" xfId="6"/>
    <xf numFmtId="0" fontId="6" fillId="0" borderId="0" xfId="6" applyAlignment="1">
      <alignment wrapText="1"/>
    </xf>
    <xf numFmtId="0" fontId="6" fillId="0" borderId="0" xfId="6" applyNumberFormat="1"/>
    <xf numFmtId="0" fontId="6" fillId="0" borderId="0" xfId="6" applyAlignment="1">
      <alignment horizontal="left"/>
    </xf>
    <xf numFmtId="0" fontId="5" fillId="2" borderId="1" xfId="6" applyFont="1" applyFill="1" applyBorder="1"/>
    <xf numFmtId="0" fontId="6" fillId="5" borderId="0" xfId="6" applyFill="1"/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2" fillId="6" borderId="3" xfId="0" applyFont="1" applyFill="1" applyBorder="1"/>
    <xf numFmtId="0" fontId="12" fillId="7" borderId="4" xfId="0" applyFont="1" applyFill="1" applyBorder="1"/>
    <xf numFmtId="2" fontId="14" fillId="8" borderId="5" xfId="0" applyNumberFormat="1" applyFont="1" applyFill="1" applyBorder="1" applyAlignment="1">
      <alignment horizontal="right" vertical="center"/>
    </xf>
    <xf numFmtId="2" fontId="14" fillId="8" borderId="5" xfId="0" applyNumberFormat="1" applyFont="1" applyFill="1" applyBorder="1" applyAlignment="1">
      <alignment vertical="center"/>
    </xf>
    <xf numFmtId="165" fontId="14" fillId="0" borderId="5" xfId="0" applyNumberFormat="1" applyFont="1" applyBorder="1" applyAlignment="1">
      <alignment vertical="center"/>
    </xf>
    <xf numFmtId="0" fontId="1" fillId="9" borderId="0" xfId="0" applyFont="1" applyFill="1" applyBorder="1" applyAlignment="1">
      <alignment wrapText="1"/>
    </xf>
    <xf numFmtId="0" fontId="15" fillId="9" borderId="5" xfId="0" applyFont="1" applyFill="1" applyBorder="1" applyAlignment="1">
      <alignment vertical="center"/>
    </xf>
    <xf numFmtId="2" fontId="15" fillId="9" borderId="5" xfId="0" applyNumberFormat="1" applyFont="1" applyFill="1" applyBorder="1" applyAlignment="1">
      <alignment vertical="center"/>
    </xf>
    <xf numFmtId="1" fontId="14" fillId="8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vertical="center"/>
    </xf>
    <xf numFmtId="0" fontId="14" fillId="8" borderId="5" xfId="0" applyFont="1" applyFill="1" applyBorder="1" applyAlignment="1">
      <alignment horizontal="right" vertical="center"/>
    </xf>
  </cellXfs>
  <cellStyles count="7">
    <cellStyle name="Link" xfId="5" builtinId="8"/>
    <cellStyle name="Prozent" xfId="1" builtinId="5"/>
    <cellStyle name="Prozent 2" xfId="4"/>
    <cellStyle name="Standard" xfId="0" builtinId="0"/>
    <cellStyle name="Standard 2" xfId="3"/>
    <cellStyle name="Standard 2 2" xfId="6"/>
    <cellStyle name="Standard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Auslandsaldo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'Abb3'!$A$2:$A$35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'Abb3'!$D$2:$D$35</c:f>
              <c:numCache>
                <c:formatCode>General</c:formatCode>
                <c:ptCount val="34"/>
                <c:pt idx="0">
                  <c:v>245766</c:v>
                </c:pt>
                <c:pt idx="1">
                  <c:v>220317</c:v>
                </c:pt>
                <c:pt idx="2">
                  <c:v>182678</c:v>
                </c:pt>
                <c:pt idx="3">
                  <c:v>157469</c:v>
                </c:pt>
                <c:pt idx="4">
                  <c:v>88210</c:v>
                </c:pt>
                <c:pt idx="5">
                  <c:v>62356</c:v>
                </c:pt>
                <c:pt idx="6">
                  <c:v>56708</c:v>
                </c:pt>
                <c:pt idx="7">
                  <c:v>-17899</c:v>
                </c:pt>
                <c:pt idx="8">
                  <c:v>63732</c:v>
                </c:pt>
                <c:pt idx="9">
                  <c:v>33991</c:v>
                </c:pt>
                <c:pt idx="10">
                  <c:v>142219</c:v>
                </c:pt>
                <c:pt idx="11">
                  <c:v>-72</c:v>
                </c:pt>
                <c:pt idx="12">
                  <c:v>16698</c:v>
                </c:pt>
                <c:pt idx="13">
                  <c:v>101988</c:v>
                </c:pt>
                <c:pt idx="14">
                  <c:v>302208</c:v>
                </c:pt>
                <c:pt idx="15">
                  <c:v>321889</c:v>
                </c:pt>
                <c:pt idx="16">
                  <c:v>291462</c:v>
                </c:pt>
                <c:pt idx="17">
                  <c:v>426817</c:v>
                </c:pt>
                <c:pt idx="18">
                  <c:v>529992</c:v>
                </c:pt>
                <c:pt idx="19">
                  <c:v>539260</c:v>
                </c:pt>
                <c:pt idx="20">
                  <c:v>501174</c:v>
                </c:pt>
                <c:pt idx="21">
                  <c:v>615650</c:v>
                </c:pt>
                <c:pt idx="22">
                  <c:v>700315</c:v>
                </c:pt>
                <c:pt idx="23">
                  <c:v>855917</c:v>
                </c:pt>
                <c:pt idx="24">
                  <c:v>1052380</c:v>
                </c:pt>
                <c:pt idx="25">
                  <c:v>1238695</c:v>
                </c:pt>
                <c:pt idx="26">
                  <c:v>1466276</c:v>
                </c:pt>
                <c:pt idx="27">
                  <c:v>1800128</c:v>
                </c:pt>
                <c:pt idx="28">
                  <c:v>2069020</c:v>
                </c:pt>
                <c:pt idx="29">
                  <c:v>2213365</c:v>
                </c:pt>
                <c:pt idx="30">
                  <c:v>2584983</c:v>
                </c:pt>
                <c:pt idx="31">
                  <c:v>2768512</c:v>
                </c:pt>
                <c:pt idx="32">
                  <c:v>2936163</c:v>
                </c:pt>
                <c:pt idx="33">
                  <c:v>3487995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099440"/>
        <c:axId val="600362888"/>
      </c:lineChart>
      <c:catAx>
        <c:axId val="43309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0362888"/>
        <c:crosses val="autoZero"/>
        <c:auto val="1"/>
        <c:lblAlgn val="ctr"/>
        <c:lblOffset val="100"/>
        <c:noMultiLvlLbl val="0"/>
      </c:catAx>
      <c:valAx>
        <c:axId val="60036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309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Vermögensstruktur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F1_SKSQ!$A$12:$A$16</c:f>
              <c:strCache>
                <c:ptCount val="5"/>
                <c:pt idx="0">
                  <c:v>BMW</c:v>
                </c:pt>
                <c:pt idx="1">
                  <c:v>Delton</c:v>
                </c:pt>
                <c:pt idx="2">
                  <c:v>Skion/Altana</c:v>
                </c:pt>
                <c:pt idx="3">
                  <c:v>BMW-Dividende</c:v>
                </c:pt>
                <c:pt idx="4">
                  <c:v>Weitere (Verzinsung BMW-Dividende)</c:v>
                </c:pt>
              </c:strCache>
            </c:strRef>
          </c:cat>
          <c:val>
            <c:numRef>
              <c:f>F1_SKSQ!$B$12:$B$16</c:f>
              <c:numCache>
                <c:formatCode>General</c:formatCode>
                <c:ptCount val="5"/>
                <c:pt idx="0" formatCode="0.00">
                  <c:v>23.862000000000002</c:v>
                </c:pt>
                <c:pt idx="1">
                  <c:v>1</c:v>
                </c:pt>
                <c:pt idx="2">
                  <c:v>4</c:v>
                </c:pt>
                <c:pt idx="3" formatCode="0.00">
                  <c:v>18.236000000000001</c:v>
                </c:pt>
                <c:pt idx="4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'[1]1_Quandt+Klatten'!$H$51</c:f>
              <c:strCache>
                <c:ptCount val="1"/>
                <c:pt idx="0">
                  <c:v>Einbehaltene Gewinne aufsummiert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'[1]1_Quandt+Klatten'!$A$52:$A$75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'[1]1_Quandt+Klatten'!$H$52:$H$75</c:f>
              <c:numCache>
                <c:formatCode>0.0</c:formatCode>
                <c:ptCount val="24"/>
                <c:pt idx="0">
                  <c:v>0.48569455276656598</c:v>
                </c:pt>
                <c:pt idx="1">
                  <c:v>1.0072570795315601</c:v>
                </c:pt>
                <c:pt idx="2">
                  <c:v>1.4977183999655022</c:v>
                </c:pt>
                <c:pt idx="3">
                  <c:v>2.0661154151955463</c:v>
                </c:pt>
                <c:pt idx="4">
                  <c:v>2.6535056037701152</c:v>
                </c:pt>
                <c:pt idx="5">
                  <c:v>3.4421533251299197</c:v>
                </c:pt>
                <c:pt idx="6">
                  <c:v>4.3055835919012138</c:v>
                </c:pt>
                <c:pt idx="7">
                  <c:v>4.1901232976405858</c:v>
                </c:pt>
                <c:pt idx="8">
                  <c:v>4.1946379920647994</c:v>
                </c:pt>
                <c:pt idx="9">
                  <c:v>5.2871274621957358</c:v>
                </c:pt>
                <c:pt idx="10">
                  <c:v>6.788733571532112</c:v>
                </c:pt>
                <c:pt idx="11">
                  <c:v>8.3912679919974167</c:v>
                </c:pt>
                <c:pt idx="12">
                  <c:v>10.026039444425038</c:v>
                </c:pt>
                <c:pt idx="13">
                  <c:v>11.852326844735757</c:v>
                </c:pt>
                <c:pt idx="14">
                  <c:v>13.925589155760635</c:v>
                </c:pt>
                <c:pt idx="15">
                  <c:v>16.050125915287744</c:v>
                </c:pt>
                <c:pt idx="16">
                  <c:v>18.87237203925444</c:v>
                </c:pt>
                <c:pt idx="17">
                  <c:v>19.896167105506635</c:v>
                </c:pt>
                <c:pt idx="18">
                  <c:v>22.208211026123514</c:v>
                </c:pt>
                <c:pt idx="19">
                  <c:v>23.151550148806216</c:v>
                </c:pt>
                <c:pt idx="20">
                  <c:v>28.191881825820321</c:v>
                </c:pt>
                <c:pt idx="21">
                  <c:v>35.082466716867756</c:v>
                </c:pt>
                <c:pt idx="22">
                  <c:v>38.24934599686776</c:v>
                </c:pt>
                <c:pt idx="23">
                  <c:v>40.113937776886857</c:v>
                </c:pt>
              </c:numCache>
            </c:numRef>
          </c:val>
        </c:ser>
        <c:ser>
          <c:idx val="1"/>
          <c:order val="1"/>
          <c:tx>
            <c:strRef>
              <c:f>'[1]1_Quandt+Klatten'!$I$51</c:f>
              <c:strCache>
                <c:ptCount val="1"/>
                <c:pt idx="0">
                  <c:v>Dividenden aufsummiert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'[1]1_Quandt+Klatten'!$A$52:$A$75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'[1]1_Quandt+Klatten'!$I$52:$I$75</c:f>
              <c:numCache>
                <c:formatCode>0.0</c:formatCode>
                <c:ptCount val="24"/>
                <c:pt idx="0">
                  <c:v>9.9486473235005993E-2</c:v>
                </c:pt>
                <c:pt idx="1">
                  <c:v>0.20763030280106398</c:v>
                </c:pt>
                <c:pt idx="2">
                  <c:v>0.32853618757101999</c:v>
                </c:pt>
                <c:pt idx="3">
                  <c:v>0.45741518547667803</c:v>
                </c:pt>
                <c:pt idx="4">
                  <c:v>0.59642281411687359</c:v>
                </c:pt>
                <c:pt idx="5">
                  <c:v>0.74456939734557959</c:v>
                </c:pt>
                <c:pt idx="6">
                  <c:v>0.96873236218252767</c:v>
                </c:pt>
                <c:pt idx="7">
                  <c:v>1.0312324911960138</c:v>
                </c:pt>
                <c:pt idx="8">
                  <c:v>1.1014313855333837</c:v>
                </c:pt>
                <c:pt idx="9">
                  <c:v>1.4082405857001277</c:v>
                </c:pt>
                <c:pt idx="10">
                  <c:v>1.9670974839868909</c:v>
                </c:pt>
                <c:pt idx="11">
                  <c:v>2.7291368278569266</c:v>
                </c:pt>
                <c:pt idx="12">
                  <c:v>3.5216372661590505</c:v>
                </c:pt>
                <c:pt idx="13">
                  <c:v>4.4058836236295225</c:v>
                </c:pt>
                <c:pt idx="14">
                  <c:v>5.3823718158433946</c:v>
                </c:pt>
                <c:pt idx="15">
                  <c:v>6.4522853690230439</c:v>
                </c:pt>
                <c:pt idx="16">
                  <c:v>7.6757083343505066</c:v>
                </c:pt>
                <c:pt idx="17">
                  <c:v>8.7512098763024682</c:v>
                </c:pt>
                <c:pt idx="18">
                  <c:v>9.5198917762016251</c:v>
                </c:pt>
                <c:pt idx="19">
                  <c:v>10.105042442130449</c:v>
                </c:pt>
                <c:pt idx="20">
                  <c:v>11.89225155108301</c:v>
                </c:pt>
                <c:pt idx="21">
                  <c:v>14.523960935083011</c:v>
                </c:pt>
                <c:pt idx="22">
                  <c:v>16.38319915506391</c:v>
                </c:pt>
                <c:pt idx="23">
                  <c:v>17.692067621267011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318904"/>
        <c:axId val="442320864"/>
      </c:areaChart>
      <c:lineChart>
        <c:grouping val="stacked"/>
        <c:varyColors val="0"/>
        <c:ser>
          <c:idx val="2"/>
          <c:order val="2"/>
          <c:tx>
            <c:strRef>
              <c:f>'[1]1_Quandt+Klatten'!$B$51</c:f>
              <c:strCache>
                <c:ptCount val="1"/>
                <c:pt idx="0">
                  <c:v>Vermögen laut MM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'[1]1_Quandt+Klatten'!$A$52:$A$75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'[1]1_Quandt+Klatten'!$B$52:$B$75</c:f>
              <c:numCache>
                <c:formatCode>General</c:formatCode>
                <c:ptCount val="24"/>
                <c:pt idx="0">
                  <c:v>11.2</c:v>
                </c:pt>
                <c:pt idx="1">
                  <c:v>14.3</c:v>
                </c:pt>
                <c:pt idx="2">
                  <c:v>12.8</c:v>
                </c:pt>
                <c:pt idx="3">
                  <c:v>16</c:v>
                </c:pt>
                <c:pt idx="4">
                  <c:v>16.45</c:v>
                </c:pt>
                <c:pt idx="5">
                  <c:v>16.350000000000001</c:v>
                </c:pt>
                <c:pt idx="6">
                  <c:v>18.5</c:v>
                </c:pt>
                <c:pt idx="7">
                  <c:v>17.2</c:v>
                </c:pt>
                <c:pt idx="8">
                  <c:v>15.3</c:v>
                </c:pt>
                <c:pt idx="9">
                  <c:v>16.7</c:v>
                </c:pt>
                <c:pt idx="10">
                  <c:v>19</c:v>
                </c:pt>
                <c:pt idx="11">
                  <c:v>21.9</c:v>
                </c:pt>
                <c:pt idx="12">
                  <c:v>23.95</c:v>
                </c:pt>
                <c:pt idx="13">
                  <c:v>31</c:v>
                </c:pt>
                <c:pt idx="14">
                  <c:v>26.5</c:v>
                </c:pt>
                <c:pt idx="15">
                  <c:v>30</c:v>
                </c:pt>
                <c:pt idx="16">
                  <c:v>31.5</c:v>
                </c:pt>
                <c:pt idx="17">
                  <c:v>34</c:v>
                </c:pt>
                <c:pt idx="18">
                  <c:v>26.5</c:v>
                </c:pt>
                <c:pt idx="19">
                  <c:v>25</c:v>
                </c:pt>
                <c:pt idx="20">
                  <c:v>34.200000000000003</c:v>
                </c:pt>
                <c:pt idx="21">
                  <c:v>33.299999999999997</c:v>
                </c:pt>
                <c:pt idx="22">
                  <c:v>40.5</c:v>
                </c:pt>
                <c:pt idx="23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318904"/>
        <c:axId val="442320864"/>
      </c:lineChart>
      <c:catAx>
        <c:axId val="442318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2320864"/>
        <c:crosses val="autoZero"/>
        <c:auto val="1"/>
        <c:lblAlgn val="ctr"/>
        <c:lblOffset val="100"/>
        <c:noMultiLvlLbl val="0"/>
      </c:catAx>
      <c:valAx>
        <c:axId val="44232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2318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373380</xdr:colOff>
      <xdr:row>3</xdr:row>
      <xdr:rowOff>175260</xdr:rowOff>
    </xdr:from>
    <xdr:to>
      <xdr:col>10</xdr:col>
      <xdr:colOff>190500</xdr:colOff>
      <xdr:row>18</xdr:row>
      <xdr:rowOff>175260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891540</xdr:colOff>
      <xdr:row>10</xdr:row>
      <xdr:rowOff>0</xdr:rowOff>
    </xdr:from>
    <xdr:to>
      <xdr:col>11</xdr:col>
      <xdr:colOff>381000</xdr:colOff>
      <xdr:row>21</xdr:row>
      <xdr:rowOff>53340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10</xdr:col>
      <xdr:colOff>365138</xdr:colOff>
      <xdr:row>39</xdr:row>
      <xdr:rowOff>55983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llstud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e"/>
      <sheetName val="Würth"/>
      <sheetName val="Übersicht"/>
      <sheetName val="MM"/>
      <sheetName val="MM01-24"/>
      <sheetName val="Tabelle3"/>
      <sheetName val="Tabelle2"/>
      <sheetName val="FOR25"/>
      <sheetName val="FOR24"/>
      <sheetName val="Top10"/>
      <sheetName val="Bewertung"/>
      <sheetName val="1_Quandt+Klatten"/>
      <sheetName val="Einkommen23"/>
      <sheetName val="SK"/>
      <sheetName val="Skion"/>
      <sheetName val="SKB"/>
      <sheetName val="BMW"/>
      <sheetName val="2_Quandt"/>
      <sheetName val="SQ"/>
      <sheetName val="AqtonSE"/>
      <sheetName val="AqtonKG"/>
      <sheetName val="DeltonH"/>
      <sheetName val="4_Kühne"/>
      <sheetName val="Kühne+Nagel"/>
      <sheetName val="Hapag Lloyd"/>
      <sheetName val="Brenntag"/>
      <sheetName val="Lufthansa"/>
      <sheetName val="5_Böhringer"/>
      <sheetName val="CHB"/>
      <sheetName val="Ausschüttun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1">
          <cell r="B51" t="str">
            <v>Vermögen laut MM</v>
          </cell>
          <cell r="H51" t="str">
            <v>Einbehaltene Gewinne aufsummiert</v>
          </cell>
          <cell r="I51" t="str">
            <v>Dividenden aufsummiert</v>
          </cell>
        </row>
        <row r="52">
          <cell r="A52">
            <v>2001</v>
          </cell>
          <cell r="B52">
            <v>11.2</v>
          </cell>
          <cell r="H52">
            <v>0.48569455276656598</v>
          </cell>
          <cell r="I52">
            <v>9.9486473235005993E-2</v>
          </cell>
        </row>
        <row r="53">
          <cell r="A53">
            <v>2002</v>
          </cell>
          <cell r="B53">
            <v>14.3</v>
          </cell>
          <cell r="H53">
            <v>1.0072570795315601</v>
          </cell>
          <cell r="I53">
            <v>0.20763030280106398</v>
          </cell>
        </row>
        <row r="54">
          <cell r="A54">
            <v>2003</v>
          </cell>
          <cell r="B54">
            <v>12.8</v>
          </cell>
          <cell r="H54">
            <v>1.4977183999655022</v>
          </cell>
          <cell r="I54">
            <v>0.32853618757101999</v>
          </cell>
        </row>
        <row r="55">
          <cell r="A55">
            <v>2004</v>
          </cell>
          <cell r="B55">
            <v>16</v>
          </cell>
          <cell r="H55">
            <v>2.0661154151955463</v>
          </cell>
          <cell r="I55">
            <v>0.45741518547667803</v>
          </cell>
        </row>
        <row r="56">
          <cell r="A56">
            <v>2005</v>
          </cell>
          <cell r="B56">
            <v>16.45</v>
          </cell>
          <cell r="H56">
            <v>2.6535056037701152</v>
          </cell>
          <cell r="I56">
            <v>0.59642281411687359</v>
          </cell>
        </row>
        <row r="57">
          <cell r="A57">
            <v>2006</v>
          </cell>
          <cell r="B57">
            <v>16.350000000000001</v>
          </cell>
          <cell r="H57">
            <v>3.4421533251299197</v>
          </cell>
          <cell r="I57">
            <v>0.74456939734557959</v>
          </cell>
        </row>
        <row r="58">
          <cell r="A58">
            <v>2007</v>
          </cell>
          <cell r="B58">
            <v>18.5</v>
          </cell>
          <cell r="H58">
            <v>4.3055835919012138</v>
          </cell>
          <cell r="I58">
            <v>0.96873236218252767</v>
          </cell>
        </row>
        <row r="59">
          <cell r="A59">
            <v>2008</v>
          </cell>
          <cell r="B59">
            <v>17.2</v>
          </cell>
          <cell r="H59">
            <v>4.1901232976405858</v>
          </cell>
          <cell r="I59">
            <v>1.0312324911960138</v>
          </cell>
        </row>
        <row r="60">
          <cell r="A60">
            <v>2009</v>
          </cell>
          <cell r="B60">
            <v>15.3</v>
          </cell>
          <cell r="H60">
            <v>4.1946379920647994</v>
          </cell>
          <cell r="I60">
            <v>1.1014313855333837</v>
          </cell>
        </row>
        <row r="61">
          <cell r="A61">
            <v>2010</v>
          </cell>
          <cell r="B61">
            <v>16.7</v>
          </cell>
          <cell r="H61">
            <v>5.2871274621957358</v>
          </cell>
          <cell r="I61">
            <v>1.4082405857001277</v>
          </cell>
        </row>
        <row r="62">
          <cell r="A62">
            <v>2011</v>
          </cell>
          <cell r="B62">
            <v>19</v>
          </cell>
          <cell r="H62">
            <v>6.788733571532112</v>
          </cell>
          <cell r="I62">
            <v>1.9670974839868909</v>
          </cell>
        </row>
        <row r="63">
          <cell r="A63">
            <v>2012</v>
          </cell>
          <cell r="B63">
            <v>21.9</v>
          </cell>
          <cell r="H63">
            <v>8.3912679919974167</v>
          </cell>
          <cell r="I63">
            <v>2.7291368278569266</v>
          </cell>
        </row>
        <row r="64">
          <cell r="A64">
            <v>2013</v>
          </cell>
          <cell r="B64">
            <v>23.95</v>
          </cell>
          <cell r="H64">
            <v>10.026039444425038</v>
          </cell>
          <cell r="I64">
            <v>3.5216372661590505</v>
          </cell>
        </row>
        <row r="65">
          <cell r="A65">
            <v>2014</v>
          </cell>
          <cell r="B65">
            <v>31</v>
          </cell>
          <cell r="H65">
            <v>11.852326844735757</v>
          </cell>
          <cell r="I65">
            <v>4.4058836236295225</v>
          </cell>
        </row>
        <row r="66">
          <cell r="A66">
            <v>2015</v>
          </cell>
          <cell r="B66">
            <v>26.5</v>
          </cell>
          <cell r="H66">
            <v>13.925589155760635</v>
          </cell>
          <cell r="I66">
            <v>5.3823718158433946</v>
          </cell>
        </row>
        <row r="67">
          <cell r="A67">
            <v>2016</v>
          </cell>
          <cell r="B67">
            <v>30</v>
          </cell>
          <cell r="H67">
            <v>16.050125915287744</v>
          </cell>
          <cell r="I67">
            <v>6.4522853690230439</v>
          </cell>
        </row>
        <row r="68">
          <cell r="A68">
            <v>2017</v>
          </cell>
          <cell r="B68">
            <v>31.5</v>
          </cell>
          <cell r="H68">
            <v>18.87237203925444</v>
          </cell>
          <cell r="I68">
            <v>7.6757083343505066</v>
          </cell>
        </row>
        <row r="69">
          <cell r="A69">
            <v>2018</v>
          </cell>
          <cell r="B69">
            <v>34</v>
          </cell>
          <cell r="H69">
            <v>19.896167105506635</v>
          </cell>
          <cell r="I69">
            <v>8.7512098763024682</v>
          </cell>
        </row>
        <row r="70">
          <cell r="A70">
            <v>2019</v>
          </cell>
          <cell r="B70">
            <v>26.5</v>
          </cell>
          <cell r="H70">
            <v>22.208211026123514</v>
          </cell>
          <cell r="I70">
            <v>9.5198917762016251</v>
          </cell>
        </row>
        <row r="71">
          <cell r="A71">
            <v>2020</v>
          </cell>
          <cell r="B71">
            <v>25</v>
          </cell>
          <cell r="H71">
            <v>23.151550148806216</v>
          </cell>
          <cell r="I71">
            <v>10.105042442130449</v>
          </cell>
        </row>
        <row r="72">
          <cell r="A72">
            <v>2021</v>
          </cell>
          <cell r="B72">
            <v>34.200000000000003</v>
          </cell>
          <cell r="H72">
            <v>28.191881825820321</v>
          </cell>
          <cell r="I72">
            <v>11.89225155108301</v>
          </cell>
        </row>
        <row r="73">
          <cell r="A73">
            <v>2022</v>
          </cell>
          <cell r="B73">
            <v>33.299999999999997</v>
          </cell>
          <cell r="H73">
            <v>35.082466716867756</v>
          </cell>
          <cell r="I73">
            <v>14.523960935083011</v>
          </cell>
        </row>
        <row r="74">
          <cell r="A74">
            <v>2023</v>
          </cell>
          <cell r="B74">
            <v>40.5</v>
          </cell>
          <cell r="H74">
            <v>38.24934599686776</v>
          </cell>
          <cell r="I74">
            <v>16.38319915506391</v>
          </cell>
        </row>
        <row r="75">
          <cell r="A75">
            <v>2024</v>
          </cell>
          <cell r="B75">
            <v>34.4</v>
          </cell>
          <cell r="H75">
            <v>40.113937776886857</v>
          </cell>
          <cell r="I75">
            <v>17.692067621267011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B2" sqref="B2"/>
    </sheetView>
  </sheetViews>
  <sheetFormatPr baseColWidth="10" defaultRowHeight="14.4" x14ac:dyDescent="0.3"/>
  <sheetData>
    <row r="1" spans="1:6" x14ac:dyDescent="0.3">
      <c r="A1" t="s">
        <v>38</v>
      </c>
      <c r="B1" t="s">
        <v>105</v>
      </c>
      <c r="C1" t="s">
        <v>83</v>
      </c>
      <c r="D1" t="s">
        <v>82</v>
      </c>
      <c r="F1" t="s">
        <v>102</v>
      </c>
    </row>
    <row r="2" spans="1:6" x14ac:dyDescent="0.3">
      <c r="A2">
        <v>1991</v>
      </c>
      <c r="B2">
        <v>24.9</v>
      </c>
      <c r="C2">
        <v>3.1</v>
      </c>
      <c r="D2">
        <v>21.8</v>
      </c>
      <c r="F2" t="s">
        <v>103</v>
      </c>
    </row>
    <row r="3" spans="1:6" x14ac:dyDescent="0.3">
      <c r="A3">
        <v>1992</v>
      </c>
      <c r="B3">
        <v>25.2</v>
      </c>
      <c r="C3">
        <v>3.3</v>
      </c>
      <c r="D3">
        <v>22</v>
      </c>
    </row>
    <row r="4" spans="1:6" x14ac:dyDescent="0.3">
      <c r="A4">
        <v>1993</v>
      </c>
      <c r="B4">
        <v>24.1</v>
      </c>
      <c r="C4">
        <v>3.1</v>
      </c>
      <c r="D4">
        <v>21</v>
      </c>
    </row>
    <row r="5" spans="1:6" x14ac:dyDescent="0.3">
      <c r="A5">
        <v>1994</v>
      </c>
      <c r="B5">
        <v>24.1</v>
      </c>
      <c r="C5">
        <v>2.9</v>
      </c>
      <c r="D5">
        <v>21.2</v>
      </c>
    </row>
    <row r="6" spans="1:6" x14ac:dyDescent="0.3">
      <c r="A6">
        <v>1995</v>
      </c>
      <c r="B6">
        <v>23.5</v>
      </c>
      <c r="C6">
        <v>2.6</v>
      </c>
      <c r="D6">
        <v>20.9</v>
      </c>
    </row>
    <row r="7" spans="1:6" x14ac:dyDescent="0.3">
      <c r="A7">
        <v>1996</v>
      </c>
      <c r="B7">
        <v>23</v>
      </c>
      <c r="C7">
        <v>2.5</v>
      </c>
      <c r="D7">
        <v>20.5</v>
      </c>
    </row>
    <row r="8" spans="1:6" x14ac:dyDescent="0.3">
      <c r="A8">
        <v>1997</v>
      </c>
      <c r="B8">
        <v>22.7</v>
      </c>
      <c r="C8">
        <v>2.2999999999999998</v>
      </c>
      <c r="D8">
        <v>20.3</v>
      </c>
    </row>
    <row r="9" spans="1:6" x14ac:dyDescent="0.3">
      <c r="A9">
        <v>1998</v>
      </c>
      <c r="B9">
        <v>22.8</v>
      </c>
      <c r="C9">
        <v>2.2999999999999998</v>
      </c>
      <c r="D9">
        <v>20.5</v>
      </c>
    </row>
    <row r="10" spans="1:6" x14ac:dyDescent="0.3">
      <c r="A10">
        <v>1999</v>
      </c>
      <c r="B10">
        <v>23</v>
      </c>
      <c r="C10">
        <v>2.4</v>
      </c>
      <c r="D10">
        <v>20.7</v>
      </c>
    </row>
    <row r="11" spans="1:6" x14ac:dyDescent="0.3">
      <c r="A11">
        <v>2000</v>
      </c>
      <c r="B11">
        <v>23.1</v>
      </c>
      <c r="C11">
        <v>2.2999999999999998</v>
      </c>
      <c r="D11">
        <v>20.8</v>
      </c>
    </row>
    <row r="12" spans="1:6" x14ac:dyDescent="0.3">
      <c r="A12">
        <v>2001</v>
      </c>
      <c r="B12">
        <v>21.8</v>
      </c>
      <c r="C12">
        <v>2.2999999999999998</v>
      </c>
      <c r="D12">
        <v>19.5</v>
      </c>
    </row>
    <row r="13" spans="1:6" x14ac:dyDescent="0.3">
      <c r="A13">
        <v>2002</v>
      </c>
      <c r="B13">
        <v>20.100000000000001</v>
      </c>
      <c r="C13">
        <v>2.2000000000000002</v>
      </c>
      <c r="D13">
        <v>17.899999999999999</v>
      </c>
    </row>
    <row r="14" spans="1:6" x14ac:dyDescent="0.3">
      <c r="A14">
        <v>2003</v>
      </c>
      <c r="B14">
        <v>19.5</v>
      </c>
      <c r="C14">
        <v>2.1</v>
      </c>
      <c r="D14">
        <v>17.399999999999999</v>
      </c>
    </row>
    <row r="15" spans="1:6" x14ac:dyDescent="0.3">
      <c r="A15">
        <v>2004</v>
      </c>
      <c r="B15">
        <v>19.100000000000001</v>
      </c>
      <c r="C15">
        <v>1.9</v>
      </c>
      <c r="D15">
        <v>17.2</v>
      </c>
    </row>
    <row r="16" spans="1:6" x14ac:dyDescent="0.3">
      <c r="A16">
        <v>2005</v>
      </c>
      <c r="B16">
        <v>19.100000000000001</v>
      </c>
      <c r="C16">
        <v>1.9</v>
      </c>
      <c r="D16">
        <v>17.100000000000001</v>
      </c>
    </row>
    <row r="17" spans="1:4" x14ac:dyDescent="0.3">
      <c r="A17">
        <v>2006</v>
      </c>
      <c r="B17">
        <v>19.8</v>
      </c>
      <c r="C17">
        <v>2</v>
      </c>
      <c r="D17">
        <v>17.8</v>
      </c>
    </row>
    <row r="18" spans="1:4" x14ac:dyDescent="0.3">
      <c r="A18">
        <v>2007</v>
      </c>
      <c r="B18">
        <v>20.100000000000001</v>
      </c>
      <c r="C18">
        <v>2</v>
      </c>
      <c r="D18">
        <v>18.100000000000001</v>
      </c>
    </row>
    <row r="19" spans="1:4" x14ac:dyDescent="0.3">
      <c r="A19">
        <v>2008</v>
      </c>
      <c r="B19">
        <v>20.3</v>
      </c>
      <c r="C19">
        <v>2.1</v>
      </c>
      <c r="D19">
        <v>18.2</v>
      </c>
    </row>
    <row r="20" spans="1:4" x14ac:dyDescent="0.3">
      <c r="A20">
        <v>2009</v>
      </c>
      <c r="B20">
        <v>19.3</v>
      </c>
      <c r="C20">
        <v>2.4</v>
      </c>
      <c r="D20">
        <v>16.899999999999999</v>
      </c>
    </row>
    <row r="21" spans="1:4" x14ac:dyDescent="0.3">
      <c r="A21">
        <v>2010</v>
      </c>
      <c r="B21">
        <v>19.5</v>
      </c>
      <c r="C21">
        <v>2.4</v>
      </c>
      <c r="D21">
        <v>17.2</v>
      </c>
    </row>
    <row r="22" spans="1:4" x14ac:dyDescent="0.3">
      <c r="A22">
        <v>2011</v>
      </c>
      <c r="B22">
        <v>20.399999999999999</v>
      </c>
      <c r="C22">
        <v>2.2999999999999998</v>
      </c>
      <c r="D22">
        <v>18</v>
      </c>
    </row>
    <row r="23" spans="1:4" x14ac:dyDescent="0.3">
      <c r="A23">
        <v>2012</v>
      </c>
      <c r="B23">
        <v>20.3</v>
      </c>
      <c r="C23">
        <v>2.2000000000000002</v>
      </c>
      <c r="D23">
        <v>18.100000000000001</v>
      </c>
    </row>
    <row r="24" spans="1:4" x14ac:dyDescent="0.3">
      <c r="A24">
        <v>2013</v>
      </c>
      <c r="B24">
        <v>19.899999999999999</v>
      </c>
      <c r="C24">
        <v>2.2000000000000002</v>
      </c>
      <c r="D24">
        <v>17.7</v>
      </c>
    </row>
    <row r="25" spans="1:4" x14ac:dyDescent="0.3">
      <c r="A25">
        <v>2014</v>
      </c>
      <c r="B25">
        <v>20</v>
      </c>
      <c r="C25">
        <v>2.1</v>
      </c>
      <c r="D25">
        <v>17.899999999999999</v>
      </c>
    </row>
    <row r="26" spans="1:4" x14ac:dyDescent="0.3">
      <c r="A26">
        <v>2015</v>
      </c>
      <c r="B26">
        <v>20</v>
      </c>
      <c r="C26">
        <v>2.1</v>
      </c>
      <c r="D26">
        <v>17.899999999999999</v>
      </c>
    </row>
    <row r="27" spans="1:4" x14ac:dyDescent="0.3">
      <c r="A27">
        <v>2016</v>
      </c>
      <c r="B27">
        <v>20.3</v>
      </c>
      <c r="C27">
        <v>2.2000000000000002</v>
      </c>
      <c r="D27">
        <v>18.100000000000001</v>
      </c>
    </row>
    <row r="28" spans="1:4" x14ac:dyDescent="0.3">
      <c r="A28">
        <v>2017</v>
      </c>
      <c r="B28">
        <v>20.399999999999999</v>
      </c>
      <c r="C28">
        <v>2.2000000000000002</v>
      </c>
      <c r="D28">
        <v>18.2</v>
      </c>
    </row>
    <row r="29" spans="1:4" x14ac:dyDescent="0.3">
      <c r="A29">
        <v>2018</v>
      </c>
      <c r="B29">
        <v>21.1</v>
      </c>
      <c r="C29">
        <v>2.4</v>
      </c>
      <c r="D29">
        <v>18.7</v>
      </c>
    </row>
    <row r="30" spans="1:4" x14ac:dyDescent="0.3">
      <c r="A30">
        <v>2019</v>
      </c>
      <c r="B30">
        <v>21.3</v>
      </c>
      <c r="C30">
        <v>2.4</v>
      </c>
      <c r="D30">
        <v>18.899999999999999</v>
      </c>
    </row>
    <row r="31" spans="1:4" x14ac:dyDescent="0.3">
      <c r="A31">
        <v>2020</v>
      </c>
      <c r="B31">
        <v>21.5</v>
      </c>
      <c r="C31">
        <v>2.7</v>
      </c>
      <c r="D31">
        <v>18.899999999999999</v>
      </c>
    </row>
    <row r="32" spans="1:4" x14ac:dyDescent="0.3">
      <c r="A32">
        <v>2021</v>
      </c>
      <c r="B32">
        <v>21.3</v>
      </c>
      <c r="C32">
        <v>2.6</v>
      </c>
      <c r="D32">
        <v>18.7</v>
      </c>
    </row>
    <row r="33" spans="1:4" x14ac:dyDescent="0.3">
      <c r="A33">
        <v>2022</v>
      </c>
      <c r="B33">
        <v>22.1</v>
      </c>
      <c r="C33">
        <v>2.6</v>
      </c>
      <c r="D33">
        <v>19.5</v>
      </c>
    </row>
    <row r="34" spans="1:4" x14ac:dyDescent="0.3">
      <c r="A34">
        <v>2023</v>
      </c>
      <c r="B34">
        <v>21.9</v>
      </c>
      <c r="C34">
        <v>2.6</v>
      </c>
      <c r="D34">
        <v>19.3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B1" sqref="B1"/>
    </sheetView>
  </sheetViews>
  <sheetFormatPr baseColWidth="10" defaultRowHeight="14.4" x14ac:dyDescent="0.3"/>
  <sheetData>
    <row r="1" spans="1:4" x14ac:dyDescent="0.3">
      <c r="A1" t="s">
        <v>38</v>
      </c>
      <c r="B1" t="s">
        <v>104</v>
      </c>
      <c r="D1" t="s">
        <v>102</v>
      </c>
    </row>
    <row r="2" spans="1:4" x14ac:dyDescent="0.3">
      <c r="A2">
        <v>1991</v>
      </c>
      <c r="D2" t="s">
        <v>103</v>
      </c>
    </row>
    <row r="3" spans="1:4" x14ac:dyDescent="0.3">
      <c r="A3">
        <v>1992</v>
      </c>
      <c r="B3">
        <v>-3.2</v>
      </c>
    </row>
    <row r="4" spans="1:4" x14ac:dyDescent="0.3">
      <c r="A4">
        <v>1993</v>
      </c>
      <c r="B4">
        <v>-14.7</v>
      </c>
    </row>
    <row r="5" spans="1:4" x14ac:dyDescent="0.3">
      <c r="A5">
        <v>1994</v>
      </c>
      <c r="B5">
        <v>-1.4</v>
      </c>
    </row>
    <row r="6" spans="1:4" x14ac:dyDescent="0.3">
      <c r="A6">
        <v>1995</v>
      </c>
      <c r="B6">
        <v>1.8</v>
      </c>
    </row>
    <row r="7" spans="1:4" x14ac:dyDescent="0.3">
      <c r="A7">
        <v>1996</v>
      </c>
      <c r="B7">
        <v>2.9</v>
      </c>
    </row>
    <row r="8" spans="1:4" x14ac:dyDescent="0.3">
      <c r="A8">
        <v>1997</v>
      </c>
      <c r="B8">
        <v>4</v>
      </c>
    </row>
    <row r="9" spans="1:4" x14ac:dyDescent="0.3">
      <c r="A9">
        <v>1998</v>
      </c>
      <c r="B9">
        <v>11.6</v>
      </c>
    </row>
    <row r="10" spans="1:4" x14ac:dyDescent="0.3">
      <c r="A10">
        <v>1999</v>
      </c>
      <c r="B10">
        <v>7.9</v>
      </c>
    </row>
    <row r="11" spans="1:4" x14ac:dyDescent="0.3">
      <c r="A11">
        <v>2000</v>
      </c>
      <c r="B11">
        <v>10.1</v>
      </c>
    </row>
    <row r="12" spans="1:4" x14ac:dyDescent="0.3">
      <c r="A12">
        <v>2001</v>
      </c>
      <c r="B12">
        <v>-3</v>
      </c>
    </row>
    <row r="13" spans="1:4" x14ac:dyDescent="0.3">
      <c r="A13">
        <v>2002</v>
      </c>
      <c r="B13">
        <v>-8.3000000000000007</v>
      </c>
    </row>
    <row r="14" spans="1:4" x14ac:dyDescent="0.3">
      <c r="A14">
        <v>2003</v>
      </c>
      <c r="B14">
        <v>-0.4</v>
      </c>
    </row>
    <row r="15" spans="1:4" x14ac:dyDescent="0.3">
      <c r="A15">
        <v>2004</v>
      </c>
      <c r="B15">
        <v>3.6</v>
      </c>
    </row>
    <row r="16" spans="1:4" x14ac:dyDescent="0.3">
      <c r="A16">
        <v>2005</v>
      </c>
      <c r="B16">
        <v>6.9</v>
      </c>
    </row>
    <row r="17" spans="1:2" x14ac:dyDescent="0.3">
      <c r="A17">
        <v>2006</v>
      </c>
      <c r="B17">
        <v>12.2</v>
      </c>
    </row>
    <row r="18" spans="1:2" x14ac:dyDescent="0.3">
      <c r="A18">
        <v>2007</v>
      </c>
      <c r="B18">
        <v>7.8</v>
      </c>
    </row>
    <row r="19" spans="1:2" x14ac:dyDescent="0.3">
      <c r="A19">
        <v>2008</v>
      </c>
      <c r="B19">
        <v>2.6</v>
      </c>
    </row>
    <row r="20" spans="1:2" x14ac:dyDescent="0.3">
      <c r="A20">
        <v>2009</v>
      </c>
      <c r="B20">
        <v>-20.7</v>
      </c>
    </row>
    <row r="21" spans="1:2" x14ac:dyDescent="0.3">
      <c r="A21">
        <v>2010</v>
      </c>
      <c r="B21">
        <v>11.3</v>
      </c>
    </row>
    <row r="22" spans="1:2" x14ac:dyDescent="0.3">
      <c r="A22">
        <v>2011</v>
      </c>
      <c r="B22">
        <v>7.3</v>
      </c>
    </row>
    <row r="23" spans="1:2" x14ac:dyDescent="0.3">
      <c r="A23">
        <v>2012</v>
      </c>
      <c r="B23">
        <v>-1.9</v>
      </c>
    </row>
    <row r="24" spans="1:2" x14ac:dyDescent="0.3">
      <c r="A24">
        <v>2013</v>
      </c>
      <c r="B24">
        <v>-2.5</v>
      </c>
    </row>
    <row r="25" spans="1:2" x14ac:dyDescent="0.3">
      <c r="A25">
        <v>2014</v>
      </c>
      <c r="B25">
        <v>4.8</v>
      </c>
    </row>
    <row r="26" spans="1:2" x14ac:dyDescent="0.3">
      <c r="A26">
        <v>2015</v>
      </c>
      <c r="B26">
        <v>4.3</v>
      </c>
    </row>
    <row r="27" spans="1:2" x14ac:dyDescent="0.3">
      <c r="A27">
        <v>2016</v>
      </c>
      <c r="B27">
        <v>3</v>
      </c>
    </row>
    <row r="28" spans="1:2" x14ac:dyDescent="0.3">
      <c r="A28">
        <v>2017</v>
      </c>
      <c r="B28">
        <v>4.2</v>
      </c>
    </row>
    <row r="29" spans="1:2" x14ac:dyDescent="0.3">
      <c r="A29">
        <v>2018</v>
      </c>
      <c r="B29">
        <v>4.4000000000000004</v>
      </c>
    </row>
    <row r="30" spans="1:2" x14ac:dyDescent="0.3">
      <c r="A30">
        <v>2019</v>
      </c>
      <c r="B30">
        <v>1</v>
      </c>
    </row>
    <row r="31" spans="1:2" x14ac:dyDescent="0.3">
      <c r="A31">
        <v>2020</v>
      </c>
      <c r="B31">
        <v>-11.1</v>
      </c>
    </row>
    <row r="32" spans="1:2" x14ac:dyDescent="0.3">
      <c r="A32">
        <v>2021</v>
      </c>
      <c r="B32">
        <v>2.8</v>
      </c>
    </row>
    <row r="33" spans="1:2" x14ac:dyDescent="0.3">
      <c r="A33">
        <v>2022</v>
      </c>
      <c r="B33">
        <v>4</v>
      </c>
    </row>
    <row r="34" spans="1:2" x14ac:dyDescent="0.3">
      <c r="A34">
        <v>2023</v>
      </c>
      <c r="B34">
        <v>2.8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sqref="A1:D34"/>
    </sheetView>
  </sheetViews>
  <sheetFormatPr baseColWidth="10" defaultRowHeight="14.4" x14ac:dyDescent="0.3"/>
  <sheetData>
    <row r="1" spans="1:6" x14ac:dyDescent="0.3">
      <c r="B1" t="s">
        <v>87</v>
      </c>
      <c r="C1" t="s">
        <v>86</v>
      </c>
      <c r="D1" t="s">
        <v>85</v>
      </c>
      <c r="F1" t="s">
        <v>84</v>
      </c>
    </row>
    <row r="2" spans="1:6" x14ac:dyDescent="0.3">
      <c r="A2">
        <v>1991</v>
      </c>
      <c r="B2">
        <v>902616</v>
      </c>
      <c r="C2">
        <v>656850</v>
      </c>
      <c r="D2">
        <f>B2-C2</f>
        <v>245766</v>
      </c>
    </row>
    <row r="3" spans="1:6" x14ac:dyDescent="0.3">
      <c r="A3">
        <v>1992</v>
      </c>
      <c r="B3">
        <v>986106</v>
      </c>
      <c r="C3">
        <v>765789</v>
      </c>
      <c r="D3">
        <f>B3-C3</f>
        <v>220317</v>
      </c>
    </row>
    <row r="4" spans="1:6" x14ac:dyDescent="0.3">
      <c r="A4">
        <v>1993</v>
      </c>
      <c r="B4">
        <v>1153120</v>
      </c>
      <c r="C4">
        <v>970442</v>
      </c>
      <c r="D4">
        <f>B4-C4</f>
        <v>182678</v>
      </c>
    </row>
    <row r="5" spans="1:6" x14ac:dyDescent="0.3">
      <c r="A5">
        <v>1994</v>
      </c>
      <c r="B5">
        <v>1154641</v>
      </c>
      <c r="C5">
        <v>997172</v>
      </c>
      <c r="D5">
        <f>B5-C5</f>
        <v>157469</v>
      </c>
    </row>
    <row r="6" spans="1:6" x14ac:dyDescent="0.3">
      <c r="A6">
        <v>1995</v>
      </c>
      <c r="B6">
        <v>1233315</v>
      </c>
      <c r="C6">
        <v>1145105</v>
      </c>
      <c r="D6">
        <f>B6-C6</f>
        <v>88210</v>
      </c>
    </row>
    <row r="7" spans="1:6" x14ac:dyDescent="0.3">
      <c r="A7">
        <v>1996</v>
      </c>
      <c r="B7">
        <v>1365733</v>
      </c>
      <c r="C7">
        <v>1303377</v>
      </c>
      <c r="D7">
        <f>B7-C7</f>
        <v>62356</v>
      </c>
    </row>
    <row r="8" spans="1:6" x14ac:dyDescent="0.3">
      <c r="A8">
        <v>1997</v>
      </c>
      <c r="B8">
        <v>1647521</v>
      </c>
      <c r="C8">
        <v>1590813</v>
      </c>
      <c r="D8">
        <f>B8-C8</f>
        <v>56708</v>
      </c>
    </row>
    <row r="9" spans="1:6" x14ac:dyDescent="0.3">
      <c r="A9">
        <v>1998</v>
      </c>
      <c r="B9">
        <v>1935720</v>
      </c>
      <c r="C9">
        <v>1953619</v>
      </c>
      <c r="D9">
        <f>B9-C9</f>
        <v>-17899</v>
      </c>
    </row>
    <row r="10" spans="1:6" x14ac:dyDescent="0.3">
      <c r="A10">
        <v>1999</v>
      </c>
      <c r="B10">
        <v>2506687</v>
      </c>
      <c r="C10">
        <v>2442955</v>
      </c>
      <c r="D10">
        <f>B10-C10</f>
        <v>63732</v>
      </c>
    </row>
    <row r="11" spans="1:6" x14ac:dyDescent="0.3">
      <c r="A11">
        <v>2000</v>
      </c>
      <c r="B11">
        <v>2925611</v>
      </c>
      <c r="C11">
        <v>2891620</v>
      </c>
      <c r="D11">
        <f>B11-C11</f>
        <v>33991</v>
      </c>
    </row>
    <row r="12" spans="1:6" x14ac:dyDescent="0.3">
      <c r="A12">
        <v>2001</v>
      </c>
      <c r="B12">
        <v>3227559</v>
      </c>
      <c r="C12">
        <v>3085340</v>
      </c>
      <c r="D12">
        <f>B12-C12</f>
        <v>142219</v>
      </c>
    </row>
    <row r="13" spans="1:6" x14ac:dyDescent="0.3">
      <c r="A13">
        <v>2002</v>
      </c>
      <c r="B13">
        <v>3191363</v>
      </c>
      <c r="C13">
        <v>3191435</v>
      </c>
      <c r="D13">
        <f>B13-C13</f>
        <v>-72</v>
      </c>
    </row>
    <row r="14" spans="1:6" x14ac:dyDescent="0.3">
      <c r="A14">
        <v>2003</v>
      </c>
      <c r="B14">
        <v>3367103</v>
      </c>
      <c r="C14">
        <v>3350405</v>
      </c>
      <c r="D14">
        <f>B14-C14</f>
        <v>16698</v>
      </c>
    </row>
    <row r="15" spans="1:6" x14ac:dyDescent="0.3">
      <c r="A15">
        <v>2004</v>
      </c>
      <c r="B15">
        <v>3641455</v>
      </c>
      <c r="C15">
        <v>3539467</v>
      </c>
      <c r="D15">
        <f>B15-C15</f>
        <v>101988</v>
      </c>
    </row>
    <row r="16" spans="1:6" x14ac:dyDescent="0.3">
      <c r="A16">
        <v>2005</v>
      </c>
      <c r="B16">
        <v>4251510</v>
      </c>
      <c r="C16">
        <v>3949302</v>
      </c>
      <c r="D16">
        <f>B16-C16</f>
        <v>302208</v>
      </c>
    </row>
    <row r="17" spans="1:4" x14ac:dyDescent="0.3">
      <c r="A17">
        <v>2006</v>
      </c>
      <c r="B17">
        <v>4742380</v>
      </c>
      <c r="C17">
        <v>4420491</v>
      </c>
      <c r="D17">
        <f>B17-C17</f>
        <v>321889</v>
      </c>
    </row>
    <row r="18" spans="1:4" x14ac:dyDescent="0.3">
      <c r="A18">
        <v>2007</v>
      </c>
      <c r="B18">
        <v>5214550</v>
      </c>
      <c r="C18">
        <v>4923088</v>
      </c>
      <c r="D18">
        <f>B18-C18</f>
        <v>291462</v>
      </c>
    </row>
    <row r="19" spans="1:4" x14ac:dyDescent="0.3">
      <c r="A19">
        <v>2008</v>
      </c>
      <c r="B19">
        <v>5099016</v>
      </c>
      <c r="C19">
        <v>4672199</v>
      </c>
      <c r="D19">
        <f>B19-C19</f>
        <v>426817</v>
      </c>
    </row>
    <row r="20" spans="1:4" x14ac:dyDescent="0.3">
      <c r="A20">
        <v>2009</v>
      </c>
      <c r="B20">
        <v>5243721</v>
      </c>
      <c r="C20">
        <v>4713729</v>
      </c>
      <c r="D20">
        <f>B20-C20</f>
        <v>529992</v>
      </c>
    </row>
    <row r="21" spans="1:4" x14ac:dyDescent="0.3">
      <c r="A21">
        <v>2010</v>
      </c>
      <c r="B21">
        <v>6540517</v>
      </c>
      <c r="C21">
        <v>6001257</v>
      </c>
      <c r="D21">
        <f>B21-C21</f>
        <v>539260</v>
      </c>
    </row>
    <row r="22" spans="1:4" x14ac:dyDescent="0.3">
      <c r="A22">
        <v>2011</v>
      </c>
      <c r="B22">
        <v>6849408</v>
      </c>
      <c r="C22">
        <v>6348234</v>
      </c>
      <c r="D22">
        <f>B22-C22</f>
        <v>501174</v>
      </c>
    </row>
    <row r="23" spans="1:4" x14ac:dyDescent="0.3">
      <c r="A23">
        <v>2012</v>
      </c>
      <c r="B23">
        <v>7299763</v>
      </c>
      <c r="C23">
        <v>6684113</v>
      </c>
      <c r="D23">
        <f>B23-C23</f>
        <v>615650</v>
      </c>
    </row>
    <row r="24" spans="1:4" x14ac:dyDescent="0.3">
      <c r="A24">
        <v>2013</v>
      </c>
      <c r="B24">
        <v>6943122</v>
      </c>
      <c r="C24">
        <v>6242807</v>
      </c>
      <c r="D24">
        <f>B24-C24</f>
        <v>700315</v>
      </c>
    </row>
    <row r="25" spans="1:4" x14ac:dyDescent="0.3">
      <c r="A25">
        <v>2014</v>
      </c>
      <c r="B25">
        <v>7658350</v>
      </c>
      <c r="C25">
        <v>6802433</v>
      </c>
      <c r="D25">
        <f>B25-C25</f>
        <v>855917</v>
      </c>
    </row>
    <row r="26" spans="1:4" x14ac:dyDescent="0.3">
      <c r="A26">
        <v>2015</v>
      </c>
      <c r="B26">
        <v>7889157</v>
      </c>
      <c r="C26">
        <v>6836777</v>
      </c>
      <c r="D26">
        <f>B26-C26</f>
        <v>1052380</v>
      </c>
    </row>
    <row r="27" spans="1:4" x14ac:dyDescent="0.3">
      <c r="A27">
        <v>2016</v>
      </c>
      <c r="B27">
        <v>8282682</v>
      </c>
      <c r="C27">
        <v>7043987</v>
      </c>
      <c r="D27">
        <f>B27-C27</f>
        <v>1238695</v>
      </c>
    </row>
    <row r="28" spans="1:4" x14ac:dyDescent="0.3">
      <c r="A28">
        <v>2017</v>
      </c>
      <c r="B28">
        <v>8547343</v>
      </c>
      <c r="C28">
        <v>7081067</v>
      </c>
      <c r="D28">
        <f>B28-C28</f>
        <v>1466276</v>
      </c>
    </row>
    <row r="29" spans="1:4" x14ac:dyDescent="0.3">
      <c r="A29">
        <v>2018</v>
      </c>
      <c r="B29">
        <v>8817030</v>
      </c>
      <c r="C29">
        <v>7016902</v>
      </c>
      <c r="D29">
        <f>B29-C29</f>
        <v>1800128</v>
      </c>
    </row>
    <row r="30" spans="1:4" x14ac:dyDescent="0.3">
      <c r="A30">
        <v>2019</v>
      </c>
      <c r="B30">
        <v>9670827</v>
      </c>
      <c r="C30">
        <v>7601807</v>
      </c>
      <c r="D30">
        <f>B30-C30</f>
        <v>2069020</v>
      </c>
    </row>
    <row r="31" spans="1:4" x14ac:dyDescent="0.3">
      <c r="A31">
        <v>2020</v>
      </c>
      <c r="B31">
        <v>10558059</v>
      </c>
      <c r="C31">
        <v>8344694</v>
      </c>
      <c r="D31">
        <f>B31-C31</f>
        <v>2213365</v>
      </c>
    </row>
    <row r="32" spans="1:4" x14ac:dyDescent="0.3">
      <c r="A32">
        <v>2021</v>
      </c>
      <c r="B32">
        <v>11611578</v>
      </c>
      <c r="C32">
        <v>9026595</v>
      </c>
      <c r="D32">
        <f>B32-C32</f>
        <v>2584983</v>
      </c>
    </row>
    <row r="33" spans="1:4" x14ac:dyDescent="0.3">
      <c r="A33">
        <v>2022</v>
      </c>
      <c r="B33">
        <v>12223943</v>
      </c>
      <c r="C33">
        <v>9455431</v>
      </c>
      <c r="D33">
        <f>B33-C33</f>
        <v>2768512</v>
      </c>
    </row>
    <row r="34" spans="1:4" x14ac:dyDescent="0.3">
      <c r="A34">
        <v>2023</v>
      </c>
      <c r="B34">
        <v>12623067</v>
      </c>
      <c r="C34">
        <v>9686904</v>
      </c>
      <c r="D34">
        <f>B34-C34</f>
        <v>2936163</v>
      </c>
    </row>
    <row r="35" spans="1:4" x14ac:dyDescent="0.3">
      <c r="A35">
        <v>2024</v>
      </c>
      <c r="B35">
        <v>13870868</v>
      </c>
      <c r="C35">
        <v>10382873</v>
      </c>
      <c r="D35">
        <f>B35-C35</f>
        <v>3487995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tabSelected="1" topLeftCell="N1" workbookViewId="0">
      <selection activeCell="Z1" sqref="Z1:Z3"/>
    </sheetView>
  </sheetViews>
  <sheetFormatPr baseColWidth="10" defaultRowHeight="14.4" x14ac:dyDescent="0.3"/>
  <sheetData>
    <row r="1" spans="1:26" x14ac:dyDescent="0.3">
      <c r="A1" t="s">
        <v>76</v>
      </c>
      <c r="B1" s="22" t="s">
        <v>77</v>
      </c>
      <c r="C1" s="22" t="s">
        <v>78</v>
      </c>
      <c r="D1" s="22" t="s">
        <v>79</v>
      </c>
      <c r="E1" s="22">
        <v>2004</v>
      </c>
      <c r="F1" s="22">
        <v>2005</v>
      </c>
      <c r="G1" s="22">
        <v>2006</v>
      </c>
      <c r="H1" s="22">
        <v>2007</v>
      </c>
      <c r="I1" s="22">
        <v>2008</v>
      </c>
      <c r="J1" s="22">
        <v>2009</v>
      </c>
      <c r="K1" s="22">
        <v>2010</v>
      </c>
      <c r="L1" s="22">
        <v>2011</v>
      </c>
      <c r="M1" s="22">
        <v>2012</v>
      </c>
      <c r="N1" s="22">
        <v>2013</v>
      </c>
      <c r="O1" s="22">
        <v>2014</v>
      </c>
      <c r="P1" s="22">
        <v>2015</v>
      </c>
      <c r="Q1" s="22">
        <v>2016</v>
      </c>
      <c r="R1" s="22">
        <v>2017</v>
      </c>
      <c r="S1" s="22">
        <v>2018</v>
      </c>
      <c r="T1" s="22">
        <v>2019</v>
      </c>
      <c r="U1" s="22">
        <v>2020</v>
      </c>
      <c r="V1" s="22">
        <v>2021</v>
      </c>
      <c r="W1" s="22">
        <v>2022</v>
      </c>
      <c r="X1" s="22">
        <v>2023</v>
      </c>
      <c r="Y1" s="22">
        <v>2024</v>
      </c>
      <c r="Z1" s="22">
        <v>2025</v>
      </c>
    </row>
    <row r="2" spans="1:26" x14ac:dyDescent="0.3">
      <c r="A2" t="s">
        <v>88</v>
      </c>
      <c r="B2">
        <v>263.29999999999995</v>
      </c>
      <c r="C2">
        <v>253.6</v>
      </c>
      <c r="D2">
        <v>258.50000000000011</v>
      </c>
      <c r="E2">
        <v>265.60000000000008</v>
      </c>
      <c r="F2">
        <v>265.00000000000011</v>
      </c>
      <c r="G2">
        <v>314.99999999999989</v>
      </c>
      <c r="H2">
        <v>401.04999999999978</v>
      </c>
      <c r="I2">
        <v>417.39999999999992</v>
      </c>
      <c r="J2">
        <v>345.15000000000009</v>
      </c>
      <c r="K2">
        <v>349.14999999999992</v>
      </c>
      <c r="L2">
        <v>372.54999999999995</v>
      </c>
      <c r="M2">
        <v>385.80000000000007</v>
      </c>
      <c r="N2">
        <v>408.15000000000009</v>
      </c>
      <c r="O2">
        <v>477.49999999999994</v>
      </c>
      <c r="P2">
        <v>502.95000000000005</v>
      </c>
      <c r="Q2">
        <v>542.89999999999986</v>
      </c>
      <c r="R2">
        <v>573.6</v>
      </c>
      <c r="S2">
        <v>602.6</v>
      </c>
      <c r="T2">
        <v>597.79999999999995</v>
      </c>
      <c r="U2">
        <v>604.9000000000002</v>
      </c>
      <c r="V2">
        <v>721.10000000000025</v>
      </c>
      <c r="W2">
        <v>652.44999999999993</v>
      </c>
      <c r="X2">
        <v>725.1</v>
      </c>
      <c r="Y2">
        <v>756.9</v>
      </c>
      <c r="Z2">
        <v>758.1</v>
      </c>
    </row>
    <row r="3" spans="1:26" x14ac:dyDescent="0.3">
      <c r="A3" t="s">
        <v>80</v>
      </c>
      <c r="B3">
        <v>69</v>
      </c>
      <c r="C3">
        <v>87</v>
      </c>
      <c r="D3">
        <v>86</v>
      </c>
      <c r="E3">
        <v>93</v>
      </c>
      <c r="F3">
        <v>92</v>
      </c>
      <c r="G3">
        <v>109</v>
      </c>
      <c r="H3">
        <v>122</v>
      </c>
      <c r="I3">
        <v>122</v>
      </c>
      <c r="J3">
        <v>99</v>
      </c>
      <c r="K3">
        <v>102</v>
      </c>
      <c r="L3">
        <v>108</v>
      </c>
      <c r="M3">
        <v>115</v>
      </c>
      <c r="N3">
        <v>135</v>
      </c>
      <c r="O3">
        <v>154</v>
      </c>
      <c r="P3">
        <v>159</v>
      </c>
      <c r="Q3">
        <v>169</v>
      </c>
      <c r="R3">
        <v>187</v>
      </c>
      <c r="S3">
        <v>200</v>
      </c>
      <c r="T3">
        <v>200</v>
      </c>
      <c r="U3">
        <v>189</v>
      </c>
      <c r="V3">
        <v>213</v>
      </c>
      <c r="W3">
        <v>212</v>
      </c>
      <c r="X3">
        <v>226</v>
      </c>
      <c r="Y3">
        <v>249</v>
      </c>
      <c r="Z3">
        <v>256</v>
      </c>
    </row>
    <row r="5" spans="1:26" x14ac:dyDescent="0.3">
      <c r="A5" t="s">
        <v>89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4"/>
  <sheetViews>
    <sheetView topLeftCell="K1" workbookViewId="0">
      <selection activeCell="A15" sqref="A15"/>
    </sheetView>
  </sheetViews>
  <sheetFormatPr baseColWidth="10" defaultRowHeight="14.4" x14ac:dyDescent="0.3"/>
  <cols>
    <col min="1" max="1" width="17.88671875" bestFit="1" customWidth="1"/>
    <col min="2" max="2" width="26.77734375" bestFit="1" customWidth="1"/>
  </cols>
  <sheetData>
    <row r="1" spans="1:25" x14ac:dyDescent="0.3">
      <c r="A1" s="2"/>
      <c r="B1" s="3" t="s">
        <v>70</v>
      </c>
      <c r="C1" s="1" t="s">
        <v>71</v>
      </c>
    </row>
    <row r="2" spans="1:25" ht="28.8" x14ac:dyDescent="0.3">
      <c r="A2" s="2" t="s">
        <v>0</v>
      </c>
      <c r="B2" s="20" t="s">
        <v>69</v>
      </c>
      <c r="C2" s="21">
        <v>45937</v>
      </c>
    </row>
    <row r="3" spans="1:25" x14ac:dyDescent="0.3">
      <c r="A3" s="3" t="s">
        <v>1</v>
      </c>
      <c r="B3" t="s">
        <v>72</v>
      </c>
    </row>
    <row r="4" spans="1:25" ht="43.2" x14ac:dyDescent="0.3">
      <c r="A4" s="1" t="s">
        <v>2</v>
      </c>
      <c r="B4" t="s">
        <v>73</v>
      </c>
    </row>
    <row r="5" spans="1:25" x14ac:dyDescent="0.3">
      <c r="A5" s="3" t="s">
        <v>3</v>
      </c>
      <c r="B5" t="s">
        <v>74</v>
      </c>
    </row>
    <row r="6" spans="1:25" x14ac:dyDescent="0.3">
      <c r="A6" s="19" t="s">
        <v>68</v>
      </c>
      <c r="B6" t="s">
        <v>75</v>
      </c>
    </row>
    <row r="8" spans="1:25" ht="28.8" x14ac:dyDescent="0.3">
      <c r="A8" s="19" t="s">
        <v>81</v>
      </c>
    </row>
    <row r="9" spans="1:25" x14ac:dyDescent="0.3">
      <c r="A9" t="s">
        <v>76</v>
      </c>
      <c r="B9" s="39">
        <v>2024</v>
      </c>
      <c r="C9" s="40">
        <v>2023</v>
      </c>
      <c r="D9" s="39">
        <v>2022</v>
      </c>
      <c r="E9" s="40">
        <v>2021</v>
      </c>
      <c r="F9" s="41">
        <v>2020</v>
      </c>
      <c r="G9" s="41">
        <v>2019</v>
      </c>
      <c r="H9" s="41">
        <v>2018</v>
      </c>
      <c r="I9" s="41">
        <v>2017</v>
      </c>
      <c r="J9" s="41">
        <v>2016</v>
      </c>
      <c r="K9" s="41">
        <v>2015</v>
      </c>
      <c r="L9" s="41">
        <v>2014</v>
      </c>
      <c r="M9" s="41">
        <v>2013</v>
      </c>
      <c r="N9" s="41">
        <v>2012</v>
      </c>
      <c r="O9" s="41">
        <v>2011</v>
      </c>
      <c r="P9" s="41">
        <v>2010</v>
      </c>
      <c r="Q9" s="41">
        <v>2009</v>
      </c>
      <c r="R9" s="42">
        <v>2008</v>
      </c>
      <c r="S9" s="42">
        <v>2007</v>
      </c>
      <c r="T9" s="41">
        <v>2006</v>
      </c>
      <c r="U9" s="41">
        <v>2005</v>
      </c>
      <c r="V9" s="42">
        <v>2004</v>
      </c>
      <c r="W9" s="42" t="s">
        <v>79</v>
      </c>
      <c r="X9" s="42" t="s">
        <v>78</v>
      </c>
      <c r="Y9" s="42">
        <v>2001</v>
      </c>
    </row>
    <row r="10" spans="1:25" ht="28.8" x14ac:dyDescent="0.3">
      <c r="A10" s="36" t="s">
        <v>0</v>
      </c>
      <c r="B10" s="35">
        <v>34.4</v>
      </c>
      <c r="C10" s="35" t="s">
        <v>106</v>
      </c>
      <c r="D10" s="34">
        <v>33.299999999999997</v>
      </c>
      <c r="E10" s="34">
        <v>34.200000000000003</v>
      </c>
      <c r="F10" s="33">
        <v>25</v>
      </c>
      <c r="G10" s="33">
        <v>26.5</v>
      </c>
      <c r="H10" s="33">
        <v>34</v>
      </c>
      <c r="I10" s="33">
        <v>31.5</v>
      </c>
      <c r="J10" s="34">
        <v>30</v>
      </c>
      <c r="K10" s="34">
        <v>26.5</v>
      </c>
      <c r="L10" s="34">
        <v>31</v>
      </c>
      <c r="M10" s="34">
        <v>23.95</v>
      </c>
      <c r="N10" s="34">
        <v>21.9</v>
      </c>
      <c r="O10" s="34">
        <v>19</v>
      </c>
      <c r="P10" s="33">
        <v>16.7</v>
      </c>
      <c r="Q10" s="33">
        <v>15.3</v>
      </c>
      <c r="R10" s="33">
        <v>17.2</v>
      </c>
      <c r="S10" s="33">
        <v>18.5</v>
      </c>
      <c r="T10" s="33">
        <v>16.350000000000001</v>
      </c>
      <c r="U10" s="33">
        <v>16.45</v>
      </c>
      <c r="V10" s="33">
        <v>16</v>
      </c>
      <c r="W10" s="33">
        <v>12.8</v>
      </c>
      <c r="X10" s="33">
        <v>14.3</v>
      </c>
      <c r="Y10" s="33">
        <v>11.2</v>
      </c>
    </row>
    <row r="11" spans="1:25" x14ac:dyDescent="0.3">
      <c r="A11" s="37" t="s">
        <v>4</v>
      </c>
      <c r="B11" s="35">
        <v>13.1</v>
      </c>
      <c r="C11" s="35">
        <v>12.6</v>
      </c>
      <c r="D11" s="34">
        <v>10.8</v>
      </c>
      <c r="E11" s="34">
        <v>9.9</v>
      </c>
      <c r="F11" s="33">
        <v>9.3000000000000007</v>
      </c>
      <c r="G11" s="33">
        <v>10</v>
      </c>
      <c r="H11" s="33">
        <v>9.8000000000000007</v>
      </c>
      <c r="I11" s="33">
        <v>9.1999999999999993</v>
      </c>
      <c r="J11" s="34">
        <v>9</v>
      </c>
      <c r="K11" s="34">
        <v>8.8000000000000007</v>
      </c>
      <c r="L11" s="34">
        <v>8.1999999999999993</v>
      </c>
      <c r="M11" s="34">
        <v>8</v>
      </c>
      <c r="N11" s="34">
        <v>8</v>
      </c>
      <c r="O11" s="34">
        <v>7.2</v>
      </c>
      <c r="P11" s="33">
        <v>7</v>
      </c>
      <c r="Q11" s="33">
        <v>6.8</v>
      </c>
      <c r="R11" s="33">
        <v>7.4</v>
      </c>
      <c r="S11" s="33">
        <v>5.35</v>
      </c>
      <c r="T11" s="33">
        <v>5.15</v>
      </c>
      <c r="U11" s="33">
        <v>5.05</v>
      </c>
      <c r="V11" s="33">
        <v>5</v>
      </c>
      <c r="W11" s="33">
        <v>4.5999999999999996</v>
      </c>
      <c r="X11" s="33">
        <v>4.5</v>
      </c>
      <c r="Y11" s="33">
        <v>4.4000000000000004</v>
      </c>
    </row>
    <row r="12" spans="1:25" x14ac:dyDescent="0.3">
      <c r="A12" s="37" t="s">
        <v>3</v>
      </c>
      <c r="B12" s="35">
        <v>29</v>
      </c>
      <c r="C12" s="35">
        <v>28.5</v>
      </c>
      <c r="D12" s="34">
        <v>24.2</v>
      </c>
      <c r="E12" s="34">
        <v>33</v>
      </c>
      <c r="F12" s="33">
        <v>13.3</v>
      </c>
      <c r="G12" s="33">
        <v>11.5</v>
      </c>
      <c r="H12" s="33">
        <v>10.5</v>
      </c>
      <c r="I12" s="33">
        <v>11</v>
      </c>
      <c r="J12" s="34">
        <v>9.4</v>
      </c>
      <c r="K12" s="34">
        <v>7.9</v>
      </c>
      <c r="L12" s="34">
        <v>5.8</v>
      </c>
      <c r="M12" s="34">
        <v>5.3</v>
      </c>
      <c r="N12" s="34">
        <v>4.95</v>
      </c>
      <c r="O12" s="33">
        <v>4.0999999999999996</v>
      </c>
      <c r="P12" s="33">
        <v>4</v>
      </c>
      <c r="Q12" s="33">
        <v>3.1</v>
      </c>
      <c r="R12" s="33">
        <v>4.0999999999999996</v>
      </c>
      <c r="S12" s="33">
        <v>4.8499999999999996</v>
      </c>
      <c r="T12" s="33">
        <v>3.5</v>
      </c>
      <c r="U12" s="33">
        <v>1.6</v>
      </c>
      <c r="V12" s="33">
        <v>1.4</v>
      </c>
      <c r="W12" s="33">
        <v>0.8</v>
      </c>
      <c r="X12" s="33">
        <v>0.8</v>
      </c>
      <c r="Y12" s="33">
        <v>1.25</v>
      </c>
    </row>
    <row r="13" spans="1:25" x14ac:dyDescent="0.3">
      <c r="A13" s="38" t="s">
        <v>1</v>
      </c>
      <c r="B13" s="35">
        <v>43.7</v>
      </c>
      <c r="C13" s="35">
        <v>39.5</v>
      </c>
      <c r="D13" s="34">
        <v>36</v>
      </c>
      <c r="E13" s="34">
        <v>33.5</v>
      </c>
      <c r="F13" s="34">
        <v>30</v>
      </c>
      <c r="G13" s="33">
        <v>27.5</v>
      </c>
      <c r="H13" s="33">
        <v>25</v>
      </c>
      <c r="I13" s="33">
        <v>22</v>
      </c>
      <c r="J13" s="34">
        <v>19</v>
      </c>
      <c r="K13" s="34">
        <v>17</v>
      </c>
      <c r="L13" s="34">
        <v>14.5</v>
      </c>
      <c r="M13" s="34">
        <v>13</v>
      </c>
      <c r="N13" s="34">
        <v>12</v>
      </c>
      <c r="O13" s="34">
        <v>11.5</v>
      </c>
      <c r="P13" s="34">
        <v>10.5</v>
      </c>
      <c r="Q13" s="34">
        <v>10</v>
      </c>
      <c r="R13" s="33">
        <v>11</v>
      </c>
      <c r="S13" s="33">
        <v>10.3</v>
      </c>
      <c r="T13" s="34">
        <v>10.25</v>
      </c>
      <c r="U13" s="34"/>
      <c r="V13" s="33"/>
      <c r="W13" s="33"/>
      <c r="X13" s="33"/>
      <c r="Y13" s="33">
        <v>4.25</v>
      </c>
    </row>
    <row r="14" spans="1:25" x14ac:dyDescent="0.3">
      <c r="A14" t="s">
        <v>107</v>
      </c>
      <c r="B14" s="35"/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33"/>
      <c r="T14" s="34"/>
      <c r="U14" s="34"/>
      <c r="V14" s="33"/>
      <c r="W14" s="33">
        <v>14.5</v>
      </c>
      <c r="X14" s="33">
        <v>12.3</v>
      </c>
      <c r="Y14" s="33">
        <v>16</v>
      </c>
    </row>
  </sheetData>
  <conditionalFormatting sqref="A10">
    <cfRule type="duplicateValues" dxfId="0" priority="1"/>
  </conditionalFormatting>
  <dataValidations count="2">
    <dataValidation allowBlank="1" showInputMessage="1" showErrorMessage="1" sqref="S10:S12 O10:P12"/>
    <dataValidation type="decimal" operator="greaterThanOrEqual" allowBlank="1" showInputMessage="1" showErrorMessage="1" sqref="R10:R12">
      <formula1>-9.9999999999999E+307</formula1>
    </dataValidation>
  </dataValidations>
  <hyperlinks>
    <hyperlink ref="B2" location="F1_SKSQ!A1" display="F1_SKSQ!A1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9"/>
  <sheetViews>
    <sheetView workbookViewId="0">
      <selection activeCell="D9" sqref="D9:E10"/>
    </sheetView>
  </sheetViews>
  <sheetFormatPr baseColWidth="10" defaultRowHeight="14.4" x14ac:dyDescent="0.3"/>
  <cols>
    <col min="1" max="1" width="16.44140625" customWidth="1"/>
    <col min="2" max="2" width="18.77734375" bestFit="1" customWidth="1"/>
    <col min="3" max="3" width="18.77734375" customWidth="1"/>
    <col min="4" max="6" width="13.21875" customWidth="1"/>
    <col min="10" max="10" width="13.44140625" bestFit="1" customWidth="1"/>
  </cols>
  <sheetData>
    <row r="1" spans="1:15" x14ac:dyDescent="0.3">
      <c r="A1" t="s">
        <v>12</v>
      </c>
    </row>
    <row r="3" spans="1:15" x14ac:dyDescent="0.3">
      <c r="A3" t="s">
        <v>13</v>
      </c>
      <c r="B3" t="s">
        <v>14</v>
      </c>
      <c r="C3" t="s">
        <v>21</v>
      </c>
      <c r="D3" t="s">
        <v>27</v>
      </c>
      <c r="E3" t="s">
        <v>26</v>
      </c>
      <c r="F3" t="s">
        <v>35</v>
      </c>
      <c r="G3" t="s">
        <v>29</v>
      </c>
      <c r="H3" t="s">
        <v>5</v>
      </c>
      <c r="I3" t="s">
        <v>15</v>
      </c>
      <c r="J3" t="s">
        <v>23</v>
      </c>
      <c r="K3" t="s">
        <v>24</v>
      </c>
      <c r="L3" t="s">
        <v>34</v>
      </c>
      <c r="M3" t="s">
        <v>16</v>
      </c>
      <c r="N3" t="s">
        <v>30</v>
      </c>
      <c r="O3" t="s">
        <v>51</v>
      </c>
    </row>
    <row r="4" spans="1:15" x14ac:dyDescent="0.3">
      <c r="A4" t="s">
        <v>19</v>
      </c>
      <c r="B4" t="s">
        <v>20</v>
      </c>
      <c r="C4" t="s">
        <v>22</v>
      </c>
      <c r="D4" s="8">
        <f>0.268*49.2</f>
        <v>13.185600000000001</v>
      </c>
      <c r="E4" t="s">
        <v>28</v>
      </c>
      <c r="F4">
        <v>2024</v>
      </c>
      <c r="G4" s="8">
        <f>0.268*10.97</f>
        <v>2.9399600000000001</v>
      </c>
      <c r="H4" s="6">
        <v>0.30020000000000002</v>
      </c>
      <c r="I4" s="4">
        <f>(G4-H4*G4)/D4</f>
        <v>0.15603264227642277</v>
      </c>
      <c r="J4" s="8">
        <f>0.268*2.7</f>
        <v>0.72360000000000013</v>
      </c>
      <c r="K4" s="8">
        <f>0.268*37.6</f>
        <v>10.0768</v>
      </c>
      <c r="L4">
        <v>1998</v>
      </c>
      <c r="M4" s="7">
        <v>159105</v>
      </c>
      <c r="N4" s="7">
        <v>89490</v>
      </c>
      <c r="O4" t="s">
        <v>48</v>
      </c>
    </row>
    <row r="5" spans="1:15" x14ac:dyDescent="0.3">
      <c r="A5" t="s">
        <v>18</v>
      </c>
      <c r="B5" t="s">
        <v>25</v>
      </c>
      <c r="C5" t="s">
        <v>22</v>
      </c>
      <c r="D5" s="8">
        <f>0.217*49.2</f>
        <v>10.676400000000001</v>
      </c>
      <c r="E5" t="s">
        <v>28</v>
      </c>
      <c r="F5">
        <v>2024</v>
      </c>
      <c r="G5" s="8">
        <f>0.217*10.97</f>
        <v>2.38049</v>
      </c>
      <c r="H5" s="6">
        <v>0.30020000000000002</v>
      </c>
      <c r="I5" s="4">
        <f>(G5-H5*G5)/D5</f>
        <v>0.15603264227642274</v>
      </c>
      <c r="J5" s="8">
        <f>0.217*2.7</f>
        <v>0.58590000000000009</v>
      </c>
      <c r="K5" s="8">
        <f>0.217*37.6</f>
        <v>8.1592000000000002</v>
      </c>
      <c r="L5">
        <v>1998</v>
      </c>
      <c r="M5" s="7">
        <v>159105</v>
      </c>
      <c r="N5" s="7">
        <v>89490</v>
      </c>
      <c r="O5" t="s">
        <v>49</v>
      </c>
    </row>
    <row r="6" spans="1:15" x14ac:dyDescent="0.3">
      <c r="A6" t="s">
        <v>52</v>
      </c>
      <c r="B6" t="s">
        <v>31</v>
      </c>
      <c r="C6" t="s">
        <v>33</v>
      </c>
      <c r="D6">
        <v>4</v>
      </c>
      <c r="E6" t="s">
        <v>32</v>
      </c>
      <c r="F6">
        <v>2023</v>
      </c>
      <c r="G6">
        <v>0.185</v>
      </c>
      <c r="H6" s="5">
        <v>0.3513</v>
      </c>
      <c r="I6" s="4">
        <f>G6/D6</f>
        <v>4.6249999999999999E-2</v>
      </c>
      <c r="J6" t="s">
        <v>6</v>
      </c>
      <c r="K6">
        <v>0</v>
      </c>
      <c r="L6">
        <v>2011</v>
      </c>
      <c r="M6" s="7">
        <v>11648</v>
      </c>
      <c r="N6" s="7">
        <v>3847</v>
      </c>
      <c r="O6" t="s">
        <v>50</v>
      </c>
    </row>
    <row r="7" spans="1:15" x14ac:dyDescent="0.3">
      <c r="A7" t="s">
        <v>36</v>
      </c>
      <c r="B7" t="s">
        <v>17</v>
      </c>
      <c r="C7" t="s">
        <v>37</v>
      </c>
      <c r="D7">
        <v>1</v>
      </c>
      <c r="E7" t="s">
        <v>53</v>
      </c>
      <c r="F7">
        <v>2023</v>
      </c>
      <c r="G7">
        <f>ROUND((0.876*143.024+63.664)/1000,2)</f>
        <v>0.19</v>
      </c>
      <c r="H7" s="6">
        <v>0.3029</v>
      </c>
      <c r="I7" s="4">
        <f>G7/D7</f>
        <v>0.19</v>
      </c>
      <c r="J7">
        <v>4.2000000000000003E-2</v>
      </c>
      <c r="K7">
        <v>0.123</v>
      </c>
      <c r="L7">
        <v>2009</v>
      </c>
      <c r="M7" s="7">
        <v>5077</v>
      </c>
      <c r="N7" s="7">
        <v>2000</v>
      </c>
      <c r="O7" t="s">
        <v>54</v>
      </c>
    </row>
    <row r="8" spans="1:15" x14ac:dyDescent="0.3">
      <c r="A8" t="s">
        <v>55</v>
      </c>
      <c r="B8" t="s">
        <v>56</v>
      </c>
      <c r="D8" t="s">
        <v>6</v>
      </c>
      <c r="O8" t="s">
        <v>57</v>
      </c>
    </row>
    <row r="11" spans="1:15" x14ac:dyDescent="0.3">
      <c r="A11" t="s">
        <v>60</v>
      </c>
      <c r="B11" s="8">
        <f>SUM(B12:B16)</f>
        <v>54.097999999999999</v>
      </c>
    </row>
    <row r="12" spans="1:15" x14ac:dyDescent="0.3">
      <c r="A12" t="s">
        <v>7</v>
      </c>
      <c r="B12" s="8">
        <f>SUM(D4:D5)</f>
        <v>23.862000000000002</v>
      </c>
    </row>
    <row r="13" spans="1:15" x14ac:dyDescent="0.3">
      <c r="A13" t="s">
        <v>10</v>
      </c>
      <c r="B13">
        <f>D7</f>
        <v>1</v>
      </c>
    </row>
    <row r="14" spans="1:15" x14ac:dyDescent="0.3">
      <c r="A14" t="s">
        <v>9</v>
      </c>
      <c r="B14">
        <f>D6</f>
        <v>4</v>
      </c>
    </row>
    <row r="15" spans="1:15" x14ac:dyDescent="0.3">
      <c r="A15" t="s">
        <v>8</v>
      </c>
      <c r="B15" s="8">
        <f>SUM(K4:K5)</f>
        <v>18.236000000000001</v>
      </c>
    </row>
    <row r="16" spans="1:15" x14ac:dyDescent="0.3">
      <c r="A16" t="s">
        <v>59</v>
      </c>
      <c r="B16">
        <v>7</v>
      </c>
      <c r="C16" t="s">
        <v>58</v>
      </c>
    </row>
    <row r="17" spans="1:4" x14ac:dyDescent="0.3">
      <c r="A17" t="s">
        <v>59</v>
      </c>
      <c r="B17">
        <v>20</v>
      </c>
      <c r="C17" t="s">
        <v>61</v>
      </c>
    </row>
    <row r="25" spans="1:4" x14ac:dyDescent="0.3">
      <c r="B25" t="s">
        <v>65</v>
      </c>
      <c r="C25" s="3" t="s">
        <v>66</v>
      </c>
      <c r="D25" s="3" t="s">
        <v>67</v>
      </c>
    </row>
    <row r="26" spans="1:4" x14ac:dyDescent="0.3">
      <c r="A26">
        <v>2001</v>
      </c>
      <c r="B26">
        <v>11.2</v>
      </c>
      <c r="C26" s="18">
        <v>0.48569455276656598</v>
      </c>
      <c r="D26" s="18">
        <v>9.9486473235005993E-2</v>
      </c>
    </row>
    <row r="27" spans="1:4" x14ac:dyDescent="0.3">
      <c r="A27">
        <v>2002</v>
      </c>
      <c r="B27">
        <v>14.3</v>
      </c>
      <c r="C27" s="18">
        <v>1.0072570795315601</v>
      </c>
      <c r="D27" s="18">
        <v>0.20763030280106398</v>
      </c>
    </row>
    <row r="28" spans="1:4" x14ac:dyDescent="0.3">
      <c r="A28">
        <v>2003</v>
      </c>
      <c r="B28">
        <v>12.8</v>
      </c>
      <c r="C28" s="18">
        <v>1.4977183999655022</v>
      </c>
      <c r="D28" s="18">
        <v>0.32853618757101999</v>
      </c>
    </row>
    <row r="29" spans="1:4" x14ac:dyDescent="0.3">
      <c r="A29">
        <v>2004</v>
      </c>
      <c r="B29">
        <v>16</v>
      </c>
      <c r="C29" s="18">
        <v>2.0661154151955463</v>
      </c>
      <c r="D29" s="18">
        <v>0.45741518547667803</v>
      </c>
    </row>
    <row r="30" spans="1:4" x14ac:dyDescent="0.3">
      <c r="A30">
        <v>2005</v>
      </c>
      <c r="B30">
        <v>16.45</v>
      </c>
      <c r="C30" s="18">
        <v>2.6535056037701152</v>
      </c>
      <c r="D30" s="18">
        <v>0.59642281411687359</v>
      </c>
    </row>
    <row r="31" spans="1:4" x14ac:dyDescent="0.3">
      <c r="A31">
        <v>2006</v>
      </c>
      <c r="B31">
        <v>16.350000000000001</v>
      </c>
      <c r="C31" s="18">
        <v>3.4421533251299197</v>
      </c>
      <c r="D31" s="18">
        <v>0.74456939734557959</v>
      </c>
    </row>
    <row r="32" spans="1:4" x14ac:dyDescent="0.3">
      <c r="A32">
        <v>2007</v>
      </c>
      <c r="B32">
        <v>18.5</v>
      </c>
      <c r="C32" s="18">
        <v>4.3055835919012138</v>
      </c>
      <c r="D32" s="18">
        <v>0.96873236218252767</v>
      </c>
    </row>
    <row r="33" spans="1:4" x14ac:dyDescent="0.3">
      <c r="A33">
        <v>2008</v>
      </c>
      <c r="B33">
        <v>17.2</v>
      </c>
      <c r="C33" s="18">
        <v>4.1901232976405858</v>
      </c>
      <c r="D33" s="18">
        <v>1.0312324911960138</v>
      </c>
    </row>
    <row r="34" spans="1:4" x14ac:dyDescent="0.3">
      <c r="A34">
        <v>2009</v>
      </c>
      <c r="B34">
        <v>15.3</v>
      </c>
      <c r="C34" s="18">
        <v>4.1946379920647994</v>
      </c>
      <c r="D34" s="18">
        <v>1.1014313855333837</v>
      </c>
    </row>
    <row r="35" spans="1:4" x14ac:dyDescent="0.3">
      <c r="A35">
        <v>2010</v>
      </c>
      <c r="B35">
        <v>16.7</v>
      </c>
      <c r="C35" s="18">
        <v>5.2871274621957358</v>
      </c>
      <c r="D35" s="18">
        <v>1.4082405857001277</v>
      </c>
    </row>
    <row r="36" spans="1:4" x14ac:dyDescent="0.3">
      <c r="A36">
        <v>2011</v>
      </c>
      <c r="B36">
        <v>19</v>
      </c>
      <c r="C36" s="18">
        <v>6.788733571532112</v>
      </c>
      <c r="D36" s="18">
        <v>1.9670974839868909</v>
      </c>
    </row>
    <row r="37" spans="1:4" x14ac:dyDescent="0.3">
      <c r="A37">
        <v>2012</v>
      </c>
      <c r="B37">
        <v>21.9</v>
      </c>
      <c r="C37" s="18">
        <v>8.3912679919974167</v>
      </c>
      <c r="D37" s="18">
        <v>2.7291368278569266</v>
      </c>
    </row>
    <row r="38" spans="1:4" x14ac:dyDescent="0.3">
      <c r="A38">
        <v>2013</v>
      </c>
      <c r="B38">
        <v>23.95</v>
      </c>
      <c r="C38" s="18">
        <v>10.026039444425038</v>
      </c>
      <c r="D38" s="18">
        <v>3.5216372661590505</v>
      </c>
    </row>
    <row r="39" spans="1:4" x14ac:dyDescent="0.3">
      <c r="A39">
        <v>2014</v>
      </c>
      <c r="B39">
        <v>31</v>
      </c>
      <c r="C39" s="18">
        <v>11.852326844735757</v>
      </c>
      <c r="D39" s="18">
        <v>4.4058836236295225</v>
      </c>
    </row>
    <row r="40" spans="1:4" x14ac:dyDescent="0.3">
      <c r="A40">
        <v>2015</v>
      </c>
      <c r="B40">
        <v>26.5</v>
      </c>
      <c r="C40" s="18">
        <v>13.925589155760635</v>
      </c>
      <c r="D40" s="18">
        <v>5.3823718158433946</v>
      </c>
    </row>
    <row r="41" spans="1:4" x14ac:dyDescent="0.3">
      <c r="A41">
        <v>2016</v>
      </c>
      <c r="B41">
        <v>30</v>
      </c>
      <c r="C41" s="18">
        <v>16.050125915287744</v>
      </c>
      <c r="D41" s="18">
        <v>6.4522853690230439</v>
      </c>
    </row>
    <row r="42" spans="1:4" x14ac:dyDescent="0.3">
      <c r="A42">
        <v>2017</v>
      </c>
      <c r="B42">
        <v>31.5</v>
      </c>
      <c r="C42" s="18">
        <v>18.87237203925444</v>
      </c>
      <c r="D42" s="18">
        <v>7.6757083343505066</v>
      </c>
    </row>
    <row r="43" spans="1:4" x14ac:dyDescent="0.3">
      <c r="A43">
        <v>2018</v>
      </c>
      <c r="B43">
        <v>34</v>
      </c>
      <c r="C43" s="18">
        <v>19.896167105506635</v>
      </c>
      <c r="D43" s="18">
        <v>8.7512098763024682</v>
      </c>
    </row>
    <row r="44" spans="1:4" x14ac:dyDescent="0.3">
      <c r="A44">
        <v>2019</v>
      </c>
      <c r="B44">
        <v>26.5</v>
      </c>
      <c r="C44" s="18">
        <v>22.208211026123514</v>
      </c>
      <c r="D44" s="18">
        <v>9.5198917762016251</v>
      </c>
    </row>
    <row r="45" spans="1:4" x14ac:dyDescent="0.3">
      <c r="A45">
        <v>2020</v>
      </c>
      <c r="B45">
        <v>25</v>
      </c>
      <c r="C45" s="18">
        <v>23.151550148806216</v>
      </c>
      <c r="D45" s="18">
        <v>10.105042442130449</v>
      </c>
    </row>
    <row r="46" spans="1:4" x14ac:dyDescent="0.3">
      <c r="A46">
        <v>2021</v>
      </c>
      <c r="B46">
        <v>34.200000000000003</v>
      </c>
      <c r="C46" s="18">
        <v>28.191881825820321</v>
      </c>
      <c r="D46" s="18">
        <v>11.89225155108301</v>
      </c>
    </row>
    <row r="47" spans="1:4" x14ac:dyDescent="0.3">
      <c r="A47">
        <v>2022</v>
      </c>
      <c r="B47">
        <v>33.299999999999997</v>
      </c>
      <c r="C47" s="18">
        <v>35.082466716867756</v>
      </c>
      <c r="D47" s="18">
        <v>14.523960935083011</v>
      </c>
    </row>
    <row r="48" spans="1:4" x14ac:dyDescent="0.3">
      <c r="A48">
        <v>2023</v>
      </c>
      <c r="B48">
        <v>40.5</v>
      </c>
      <c r="C48" s="18">
        <v>38.24934599686776</v>
      </c>
      <c r="D48" s="18">
        <v>16.38319915506391</v>
      </c>
    </row>
    <row r="49" spans="1:11" x14ac:dyDescent="0.3">
      <c r="A49">
        <v>2024</v>
      </c>
      <c r="B49">
        <v>34.4</v>
      </c>
      <c r="C49" s="18">
        <v>40.113937776886857</v>
      </c>
      <c r="D49" s="18">
        <v>17.692067621267011</v>
      </c>
    </row>
    <row r="51" spans="1:11" x14ac:dyDescent="0.3">
      <c r="A51" t="s">
        <v>64</v>
      </c>
    </row>
    <row r="52" spans="1:11" x14ac:dyDescent="0.3">
      <c r="B52" s="12" t="s">
        <v>7</v>
      </c>
      <c r="C52" s="12"/>
      <c r="D52" s="13" t="s">
        <v>40</v>
      </c>
      <c r="E52" s="13"/>
      <c r="F52" s="13" t="s">
        <v>41</v>
      </c>
      <c r="G52" s="13"/>
      <c r="H52" s="13" t="s">
        <v>42</v>
      </c>
      <c r="I52" s="13"/>
      <c r="J52" s="16" t="s">
        <v>11</v>
      </c>
      <c r="K52" s="16"/>
    </row>
    <row r="53" spans="1:11" x14ac:dyDescent="0.3">
      <c r="A53" s="14"/>
      <c r="B53" s="10" t="s">
        <v>62</v>
      </c>
      <c r="C53" s="10" t="s">
        <v>63</v>
      </c>
      <c r="D53" s="10" t="s">
        <v>62</v>
      </c>
      <c r="E53" s="10" t="s">
        <v>63</v>
      </c>
      <c r="F53" s="10" t="s">
        <v>62</v>
      </c>
      <c r="G53" s="10" t="s">
        <v>63</v>
      </c>
      <c r="H53" s="10" t="s">
        <v>62</v>
      </c>
      <c r="I53" s="10" t="s">
        <v>63</v>
      </c>
      <c r="J53" s="10" t="s">
        <v>62</v>
      </c>
      <c r="K53" s="10" t="s">
        <v>63</v>
      </c>
    </row>
    <row r="54" spans="1:11" x14ac:dyDescent="0.3">
      <c r="A54" s="17" t="s">
        <v>45</v>
      </c>
      <c r="B54" s="9">
        <v>12</v>
      </c>
      <c r="C54" s="9">
        <v>495460.77999999997</v>
      </c>
      <c r="D54" s="9"/>
      <c r="E54" s="9"/>
      <c r="F54" s="9"/>
      <c r="G54" s="9"/>
      <c r="H54" s="9"/>
      <c r="I54" s="9"/>
      <c r="J54" s="9">
        <v>12</v>
      </c>
      <c r="K54" s="9">
        <v>495460.77999999997</v>
      </c>
    </row>
    <row r="55" spans="1:11" x14ac:dyDescent="0.3">
      <c r="A55" s="17" t="s">
        <v>47</v>
      </c>
      <c r="B55" s="9">
        <v>14</v>
      </c>
      <c r="C55" s="9">
        <v>980534.53999999992</v>
      </c>
      <c r="D55" s="9">
        <v>14</v>
      </c>
      <c r="E55" s="9">
        <v>1420008</v>
      </c>
      <c r="F55" s="9">
        <v>7</v>
      </c>
      <c r="G55" s="9">
        <v>894793</v>
      </c>
      <c r="H55" s="9">
        <v>14</v>
      </c>
      <c r="I55" s="9">
        <v>1430008</v>
      </c>
      <c r="J55" s="9">
        <v>49</v>
      </c>
      <c r="K55" s="9">
        <v>4725343.54</v>
      </c>
    </row>
    <row r="56" spans="1:11" x14ac:dyDescent="0.3">
      <c r="A56" s="17" t="s">
        <v>39</v>
      </c>
      <c r="B56" s="9">
        <v>15</v>
      </c>
      <c r="C56" s="9">
        <v>1899269.2300000002</v>
      </c>
      <c r="D56" s="9"/>
      <c r="E56" s="9"/>
      <c r="F56" s="9"/>
      <c r="G56" s="9"/>
      <c r="H56" s="9"/>
      <c r="I56" s="9"/>
      <c r="J56" s="9">
        <v>15</v>
      </c>
      <c r="K56" s="9">
        <v>1899269.2300000002</v>
      </c>
    </row>
    <row r="57" spans="1:11" x14ac:dyDescent="0.3">
      <c r="A57" s="17" t="s">
        <v>46</v>
      </c>
      <c r="B57" s="9">
        <v>14</v>
      </c>
      <c r="C57" s="9">
        <v>718784.42</v>
      </c>
      <c r="D57" s="9">
        <v>12</v>
      </c>
      <c r="E57" s="9">
        <v>525001</v>
      </c>
      <c r="F57" s="9">
        <v>6</v>
      </c>
      <c r="G57" s="9">
        <v>305000</v>
      </c>
      <c r="H57" s="9">
        <v>11</v>
      </c>
      <c r="I57" s="9">
        <v>495001</v>
      </c>
      <c r="J57" s="9">
        <v>43</v>
      </c>
      <c r="K57" s="9">
        <v>2043786.42</v>
      </c>
    </row>
    <row r="58" spans="1:11" x14ac:dyDescent="0.3">
      <c r="A58" s="17" t="s">
        <v>43</v>
      </c>
      <c r="B58" s="9">
        <v>14</v>
      </c>
      <c r="C58" s="9">
        <v>1347213.5500000003</v>
      </c>
      <c r="D58" s="9"/>
      <c r="E58" s="9"/>
      <c r="F58" s="9"/>
      <c r="G58" s="9"/>
      <c r="H58" s="9"/>
      <c r="I58" s="9"/>
      <c r="J58" s="9">
        <v>14</v>
      </c>
      <c r="K58" s="9">
        <v>1347213.5500000003</v>
      </c>
    </row>
    <row r="59" spans="1:11" x14ac:dyDescent="0.3">
      <c r="A59" s="15"/>
      <c r="B59" s="11">
        <v>69</v>
      </c>
      <c r="C59" s="11">
        <v>5441262.5200000005</v>
      </c>
      <c r="D59" s="11">
        <v>26</v>
      </c>
      <c r="E59" s="11">
        <v>1945009</v>
      </c>
      <c r="F59" s="11">
        <v>13</v>
      </c>
      <c r="G59" s="11">
        <v>1199793</v>
      </c>
      <c r="H59" s="11">
        <v>25</v>
      </c>
      <c r="I59" s="11">
        <v>1925009</v>
      </c>
      <c r="J59" s="11">
        <v>133</v>
      </c>
      <c r="K59" s="11">
        <v>10511073.520000001</v>
      </c>
    </row>
  </sheetData>
  <mergeCells count="5">
    <mergeCell ref="B52:C52"/>
    <mergeCell ref="D52:E52"/>
    <mergeCell ref="F52:G52"/>
    <mergeCell ref="H52:I52"/>
    <mergeCell ref="J52:K5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34"/>
  <sheetViews>
    <sheetView zoomScale="71" zoomScaleNormal="85" workbookViewId="0">
      <selection activeCell="J34" sqref="J34"/>
    </sheetView>
  </sheetViews>
  <sheetFormatPr baseColWidth="10" defaultRowHeight="14.4" x14ac:dyDescent="0.3"/>
  <cols>
    <col min="1" max="16384" width="11.5546875" style="23"/>
  </cols>
  <sheetData>
    <row r="1" spans="1:22" x14ac:dyDescent="0.3">
      <c r="A1" s="28" t="s">
        <v>101</v>
      </c>
    </row>
    <row r="2" spans="1:22" x14ac:dyDescent="0.3">
      <c r="A2" s="30" t="s">
        <v>100</v>
      </c>
      <c r="B2" s="32">
        <v>2003</v>
      </c>
      <c r="C2" s="32">
        <v>2004</v>
      </c>
      <c r="D2" s="32">
        <v>2005</v>
      </c>
      <c r="E2" s="32">
        <v>2006</v>
      </c>
      <c r="F2" s="32">
        <v>2007</v>
      </c>
      <c r="G2" s="32">
        <v>2008</v>
      </c>
      <c r="H2" s="32">
        <v>2009</v>
      </c>
      <c r="I2" s="32">
        <v>2010</v>
      </c>
      <c r="J2" s="32">
        <v>2011</v>
      </c>
      <c r="K2" s="32">
        <v>2012</v>
      </c>
      <c r="L2" s="32">
        <v>2013</v>
      </c>
      <c r="M2" s="32">
        <v>2014</v>
      </c>
      <c r="N2" s="32">
        <v>2015</v>
      </c>
      <c r="O2" s="32">
        <v>2016</v>
      </c>
      <c r="P2" s="32">
        <v>2017</v>
      </c>
      <c r="Q2" s="32">
        <v>2018</v>
      </c>
      <c r="R2" s="32">
        <v>2019</v>
      </c>
      <c r="S2" s="32">
        <v>2020</v>
      </c>
      <c r="T2" s="32">
        <v>2021</v>
      </c>
      <c r="U2" s="32">
        <v>2022</v>
      </c>
      <c r="V2" s="32">
        <v>2023</v>
      </c>
    </row>
    <row r="3" spans="1:22" x14ac:dyDescent="0.3">
      <c r="A3" s="30" t="s">
        <v>7</v>
      </c>
      <c r="B3" s="29">
        <v>7.8892233594220346E-2</v>
      </c>
      <c r="C3" s="29">
        <v>8.3929175594902442E-2</v>
      </c>
      <c r="D3" s="29">
        <v>8.2904663923182437E-2</v>
      </c>
      <c r="E3" s="29">
        <v>8.2266985040511026E-2</v>
      </c>
      <c r="F3" s="29">
        <v>7.2726623585276165E-2</v>
      </c>
      <c r="G3" s="29">
        <v>1.7012237532191665E-2</v>
      </c>
      <c r="H3" s="29">
        <v>6.1166906730332864E-3</v>
      </c>
      <c r="I3" s="29">
        <v>8.9207467301618798E-2</v>
      </c>
      <c r="J3" s="29">
        <v>0.12201217651588904</v>
      </c>
      <c r="K3" s="29">
        <v>0.11200031230480949</v>
      </c>
      <c r="L3" s="29">
        <v>0.10774530298846947</v>
      </c>
      <c r="M3" s="29">
        <v>0.11554582654444596</v>
      </c>
      <c r="N3" s="29">
        <v>0.10439924057499322</v>
      </c>
      <c r="O3" s="29">
        <v>9.9051644488811957E-2</v>
      </c>
      <c r="P3" s="29">
        <v>9.9540098899086299E-2</v>
      </c>
      <c r="Q3" s="29">
        <v>9.20701682396389E-2</v>
      </c>
      <c r="R3" s="29">
        <v>7.1039247672968042E-2</v>
      </c>
      <c r="S3" s="29">
        <v>4.9267602788160419E-2</v>
      </c>
      <c r="T3" s="29">
        <v>0.12097375920315717</v>
      </c>
      <c r="U3" s="29">
        <v>9.8366173480120611E-2</v>
      </c>
      <c r="V3" s="29">
        <v>0.11873464610477305</v>
      </c>
    </row>
    <row r="4" spans="1:22" x14ac:dyDescent="0.3">
      <c r="A4" s="30" t="s">
        <v>92</v>
      </c>
      <c r="B4" s="29">
        <v>2.4831973731465805E-2</v>
      </c>
      <c r="C4" s="29">
        <v>2.723943661971831E-2</v>
      </c>
      <c r="D4" s="29">
        <v>1.9128565324217497E-2</v>
      </c>
      <c r="E4" s="29">
        <v>3.1295837173379713E-2</v>
      </c>
      <c r="F4" s="29">
        <v>6.461880775054854E-2</v>
      </c>
      <c r="G4" s="29">
        <v>4.6947524329060318E-2</v>
      </c>
      <c r="H4" s="29">
        <v>-2.0272667376210027E-3</v>
      </c>
      <c r="I4" s="29">
        <v>7.2114646945100808E-2</v>
      </c>
      <c r="J4" s="29">
        <v>8.3668105875727428E-2</v>
      </c>
      <c r="K4" s="29">
        <v>8.0728278082539351E-2</v>
      </c>
      <c r="L4" s="29">
        <v>9.4938210913529178E-2</v>
      </c>
      <c r="M4" s="29">
        <v>7.9632253295552541E-2</v>
      </c>
      <c r="N4" s="29">
        <v>8.7564479115791446E-2</v>
      </c>
      <c r="O4" s="29">
        <v>8.2878227337678856E-2</v>
      </c>
      <c r="P4" s="29">
        <v>8.6973208085090833E-2</v>
      </c>
      <c r="Q4" s="29">
        <v>6.4966957851842116E-2</v>
      </c>
      <c r="R4" s="29">
        <v>2.70919563518481E-2</v>
      </c>
      <c r="S4" s="29">
        <v>4.5920847131405165E-2</v>
      </c>
      <c r="T4" s="29">
        <v>0.17022581278911242</v>
      </c>
      <c r="U4" s="29">
        <v>0.12988527966830427</v>
      </c>
      <c r="V4" s="29">
        <v>0.12742628150739468</v>
      </c>
    </row>
    <row r="5" spans="1:22" x14ac:dyDescent="0.3">
      <c r="A5" s="30" t="s">
        <v>91</v>
      </c>
      <c r="B5" s="29">
        <v>2.9759588742291867E-2</v>
      </c>
      <c r="C5" s="29">
        <v>2.1728134168137316E-2</v>
      </c>
      <c r="D5" s="29">
        <v>2.9390771297812486E-2</v>
      </c>
      <c r="E5" s="29">
        <v>2.100595947556615E-2</v>
      </c>
      <c r="F5" s="29">
        <v>5.3362351579933333E-2</v>
      </c>
      <c r="G5" s="29">
        <v>4.7175945451989318E-2</v>
      </c>
      <c r="H5" s="29">
        <v>1.0894882447450731E-2</v>
      </c>
      <c r="I5" s="29">
        <v>5.4124137931034481E-2</v>
      </c>
      <c r="J5" s="29">
        <v>7.0611345764009611E-2</v>
      </c>
      <c r="K5" s="29">
        <v>6.5000311403599825E-2</v>
      </c>
      <c r="L5" s="29">
        <v>5.8373560330343591E-2</v>
      </c>
      <c r="M5" s="29">
        <v>5.9958114769483054E-2</v>
      </c>
      <c r="N5" s="29">
        <v>-5.7573654895636027E-3</v>
      </c>
      <c r="O5" s="29">
        <v>3.8404359612826615E-2</v>
      </c>
      <c r="P5" s="29">
        <v>5.8558048355478107E-2</v>
      </c>
      <c r="Q5" s="29">
        <v>5.9283694228086617E-2</v>
      </c>
      <c r="R5" s="29">
        <v>6.2783020361632733E-2</v>
      </c>
      <c r="S5" s="29">
        <v>4.4695895622835199E-2</v>
      </c>
      <c r="T5" s="29">
        <v>7.3617106314948041E-2</v>
      </c>
      <c r="U5" s="29">
        <v>7.602996791198717E-2</v>
      </c>
      <c r="V5" s="29">
        <v>7.0050017996549627E-2</v>
      </c>
    </row>
    <row r="7" spans="1:22" x14ac:dyDescent="0.3">
      <c r="A7" s="28" t="s">
        <v>99</v>
      </c>
    </row>
    <row r="8" spans="1:22" x14ac:dyDescent="0.3">
      <c r="A8" s="31" t="s">
        <v>44</v>
      </c>
      <c r="B8" s="31">
        <v>2003</v>
      </c>
      <c r="C8" s="31">
        <v>2004</v>
      </c>
      <c r="D8" s="31">
        <v>2005</v>
      </c>
      <c r="E8" s="31">
        <v>2006</v>
      </c>
      <c r="F8" s="31">
        <v>2007</v>
      </c>
      <c r="G8" s="31">
        <v>2008</v>
      </c>
      <c r="H8" s="31">
        <v>2009</v>
      </c>
      <c r="I8" s="31">
        <v>2010</v>
      </c>
      <c r="J8" s="31">
        <v>2011</v>
      </c>
      <c r="K8" s="31">
        <v>2012</v>
      </c>
      <c r="L8" s="31">
        <v>2013</v>
      </c>
      <c r="M8" s="31">
        <v>2014</v>
      </c>
      <c r="N8" s="31">
        <v>2015</v>
      </c>
      <c r="O8" s="31">
        <v>2016</v>
      </c>
      <c r="P8" s="31">
        <v>2017</v>
      </c>
      <c r="Q8" s="31">
        <v>2018</v>
      </c>
      <c r="R8" s="31">
        <v>2019</v>
      </c>
      <c r="S8" s="31">
        <v>2020</v>
      </c>
      <c r="T8" s="31">
        <v>2021</v>
      </c>
      <c r="U8" s="31">
        <v>2022</v>
      </c>
      <c r="V8" s="31">
        <v>2023</v>
      </c>
    </row>
    <row r="9" spans="1:22" x14ac:dyDescent="0.3">
      <c r="A9" s="30" t="s">
        <v>7</v>
      </c>
      <c r="B9" s="29"/>
      <c r="C9" s="29"/>
      <c r="D9" s="29">
        <v>2.4793333995703692</v>
      </c>
      <c r="E9" s="29">
        <v>1.897135523742089</v>
      </c>
      <c r="F9" s="29">
        <v>1.7691073619066133</v>
      </c>
      <c r="G9" s="29">
        <v>1.0942134128041294</v>
      </c>
      <c r="H9" s="29">
        <v>1.2407261102493623</v>
      </c>
      <c r="I9" s="29">
        <v>1.4092406671292377</v>
      </c>
      <c r="J9" s="29">
        <v>1.6003821141362793</v>
      </c>
      <c r="K9" s="29">
        <v>1.5491711854497709</v>
      </c>
      <c r="L9" s="29">
        <v>1.5488808838962422</v>
      </c>
      <c r="M9" s="29">
        <v>1.5171129403715873</v>
      </c>
      <c r="N9" s="29">
        <v>1.432539370177192</v>
      </c>
      <c r="O9" s="29">
        <v>1.2020946328578441</v>
      </c>
      <c r="P9" s="29">
        <v>1.0286581234384913</v>
      </c>
      <c r="Q9" s="29">
        <v>0.75837987693148834</v>
      </c>
      <c r="R9" s="29">
        <v>0.76352045366960364</v>
      </c>
      <c r="S9" s="29">
        <v>0.73017867090715527</v>
      </c>
      <c r="T9" s="29">
        <v>0.74291263315722911</v>
      </c>
      <c r="U9" s="29">
        <v>0.58758393665848407</v>
      </c>
      <c r="V9" s="29">
        <v>0.68112397967961869</v>
      </c>
    </row>
    <row r="10" spans="1:22" x14ac:dyDescent="0.3">
      <c r="A10" s="30" t="s">
        <v>92</v>
      </c>
      <c r="B10" s="29"/>
      <c r="C10" s="29"/>
      <c r="D10" s="29">
        <v>1.9254477896341464</v>
      </c>
      <c r="E10" s="29">
        <v>1.9375634718846739</v>
      </c>
      <c r="F10" s="29">
        <v>2.8958742286132515</v>
      </c>
      <c r="G10" s="29">
        <v>1.6764503019614665</v>
      </c>
      <c r="H10" s="29">
        <v>1.807072633891327</v>
      </c>
      <c r="I10" s="29">
        <v>2.6864521860403747</v>
      </c>
      <c r="J10" s="29">
        <v>2.0361314973708162</v>
      </c>
      <c r="K10" s="29">
        <v>1.8553555737081653</v>
      </c>
      <c r="L10" s="29">
        <v>2.3819695389926059</v>
      </c>
      <c r="M10" s="29">
        <v>2.1486071524459467</v>
      </c>
      <c r="N10" s="29">
        <v>2.1112965048438599</v>
      </c>
      <c r="O10" s="29">
        <v>1.6613094917724998</v>
      </c>
      <c r="P10" s="29">
        <v>1.4893868680274787</v>
      </c>
      <c r="Q10" s="29">
        <v>0.84596997198063939</v>
      </c>
      <c r="R10" s="29">
        <v>0.8573061963792582</v>
      </c>
      <c r="S10" s="29">
        <v>1.0281137949209131</v>
      </c>
      <c r="T10" s="29">
        <v>1.1363541190914423</v>
      </c>
      <c r="U10" s="29">
        <v>0.89758708526724762</v>
      </c>
      <c r="V10" s="29">
        <v>0.87350753293019434</v>
      </c>
    </row>
    <row r="11" spans="1:22" x14ac:dyDescent="0.3">
      <c r="A11" s="30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x14ac:dyDescent="0.3">
      <c r="A12" s="28" t="s">
        <v>98</v>
      </c>
    </row>
    <row r="13" spans="1:22" x14ac:dyDescent="0.3">
      <c r="A13" s="26" t="s">
        <v>97</v>
      </c>
    </row>
    <row r="14" spans="1:22" x14ac:dyDescent="0.3">
      <c r="A14" s="27" t="s">
        <v>44</v>
      </c>
      <c r="B14" s="27">
        <v>2003</v>
      </c>
      <c r="C14" s="27">
        <v>2004</v>
      </c>
      <c r="D14" s="27">
        <v>2005</v>
      </c>
      <c r="E14" s="27">
        <v>2006</v>
      </c>
      <c r="F14" s="27">
        <v>2007</v>
      </c>
      <c r="G14" s="27">
        <v>2008</v>
      </c>
      <c r="H14" s="27">
        <v>2009</v>
      </c>
      <c r="I14" s="27">
        <v>2010</v>
      </c>
      <c r="J14" s="27">
        <v>2011</v>
      </c>
      <c r="K14" s="27">
        <v>2012</v>
      </c>
      <c r="L14" s="27">
        <v>2013</v>
      </c>
      <c r="M14" s="27">
        <v>2014</v>
      </c>
      <c r="N14" s="27">
        <v>2015</v>
      </c>
      <c r="O14" s="27">
        <v>2016</v>
      </c>
      <c r="P14" s="27">
        <v>2017</v>
      </c>
      <c r="Q14" s="27">
        <v>2018</v>
      </c>
      <c r="R14" s="27">
        <v>2019</v>
      </c>
      <c r="S14" s="27">
        <v>2020</v>
      </c>
      <c r="T14" s="27">
        <v>2021</v>
      </c>
      <c r="U14" s="27">
        <v>2022</v>
      </c>
      <c r="V14" s="27">
        <v>2023</v>
      </c>
    </row>
    <row r="15" spans="1:22" x14ac:dyDescent="0.3">
      <c r="A15" s="26" t="s">
        <v>7</v>
      </c>
      <c r="B15" s="25"/>
      <c r="C15" s="25"/>
      <c r="D15" s="25"/>
      <c r="E15" s="25">
        <v>15067</v>
      </c>
      <c r="F15" s="25">
        <v>4267</v>
      </c>
      <c r="G15" s="25">
        <v>4204</v>
      </c>
      <c r="H15" s="25">
        <v>3471</v>
      </c>
      <c r="I15" s="25">
        <v>3263</v>
      </c>
      <c r="J15" s="25">
        <v>3679</v>
      </c>
      <c r="K15" s="25">
        <v>5236</v>
      </c>
      <c r="L15" s="25">
        <v>6693</v>
      </c>
      <c r="M15" s="25">
        <v>6099</v>
      </c>
      <c r="N15" s="25">
        <v>5889</v>
      </c>
      <c r="O15" s="25">
        <v>5823</v>
      </c>
      <c r="P15" s="25">
        <v>7112</v>
      </c>
      <c r="Q15" s="25">
        <v>7777</v>
      </c>
      <c r="R15" s="25">
        <v>6902</v>
      </c>
      <c r="S15" s="25">
        <v>6150</v>
      </c>
      <c r="T15" s="25">
        <v>6619</v>
      </c>
      <c r="U15" s="25">
        <v>9050</v>
      </c>
      <c r="V15" s="25">
        <v>10881</v>
      </c>
    </row>
    <row r="16" spans="1:22" x14ac:dyDescent="0.3">
      <c r="A16" s="26" t="s">
        <v>92</v>
      </c>
      <c r="B16" s="25"/>
      <c r="C16" s="25"/>
      <c r="D16" s="25"/>
      <c r="E16" s="25"/>
      <c r="F16" s="25"/>
      <c r="G16" s="25">
        <v>8949</v>
      </c>
      <c r="H16" s="25">
        <v>2423</v>
      </c>
      <c r="I16" s="25">
        <v>3653</v>
      </c>
      <c r="J16" s="25">
        <v>4158</v>
      </c>
      <c r="K16" s="25">
        <v>4827</v>
      </c>
      <c r="L16" s="25">
        <v>4975</v>
      </c>
      <c r="M16" s="25">
        <v>4844</v>
      </c>
      <c r="N16" s="25">
        <v>5075</v>
      </c>
      <c r="O16" s="25">
        <v>5889</v>
      </c>
      <c r="P16" s="25">
        <v>6744</v>
      </c>
      <c r="Q16" s="25">
        <v>7534</v>
      </c>
      <c r="R16" s="25">
        <v>7199</v>
      </c>
      <c r="S16" s="25">
        <v>5741</v>
      </c>
      <c r="T16" s="25">
        <v>4579</v>
      </c>
      <c r="U16" s="25">
        <v>3481</v>
      </c>
      <c r="V16" s="25">
        <v>3745</v>
      </c>
    </row>
    <row r="17" spans="1:22" x14ac:dyDescent="0.3">
      <c r="A17" s="26" t="s">
        <v>91</v>
      </c>
      <c r="B17" s="25"/>
      <c r="C17" s="25"/>
      <c r="D17" s="25"/>
      <c r="E17" s="25">
        <v>3728</v>
      </c>
      <c r="F17" s="25">
        <v>4638</v>
      </c>
      <c r="G17" s="25">
        <v>6883</v>
      </c>
      <c r="H17" s="25">
        <v>7911</v>
      </c>
      <c r="I17" s="25">
        <v>5758</v>
      </c>
      <c r="J17" s="25">
        <v>8087</v>
      </c>
      <c r="K17" s="25">
        <v>10493</v>
      </c>
      <c r="L17" s="25">
        <v>11385</v>
      </c>
      <c r="M17" s="25">
        <v>12012</v>
      </c>
      <c r="N17" s="25">
        <v>13213</v>
      </c>
      <c r="O17" s="25">
        <v>13152</v>
      </c>
      <c r="P17" s="25">
        <v>13052</v>
      </c>
      <c r="Q17" s="25">
        <v>13729</v>
      </c>
      <c r="R17" s="25">
        <v>14230</v>
      </c>
      <c r="S17" s="25">
        <v>11273</v>
      </c>
      <c r="T17" s="25">
        <v>10655</v>
      </c>
      <c r="U17" s="25">
        <v>12948</v>
      </c>
      <c r="V17" s="25">
        <v>14653</v>
      </c>
    </row>
    <row r="18" spans="1:22" x14ac:dyDescent="0.3">
      <c r="A18" s="2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3">
      <c r="A19" s="28" t="s">
        <v>96</v>
      </c>
    </row>
    <row r="20" spans="1:22" x14ac:dyDescent="0.3">
      <c r="A20" s="23" t="s">
        <v>95</v>
      </c>
    </row>
    <row r="21" spans="1:22" x14ac:dyDescent="0.3">
      <c r="A21" s="27" t="s">
        <v>44</v>
      </c>
      <c r="B21" s="27">
        <v>2003</v>
      </c>
      <c r="C21" s="27">
        <v>2004</v>
      </c>
      <c r="D21" s="27">
        <v>2005</v>
      </c>
      <c r="E21" s="27">
        <v>2006</v>
      </c>
      <c r="F21" s="27">
        <v>2007</v>
      </c>
      <c r="G21" s="27">
        <v>2008</v>
      </c>
      <c r="H21" s="27">
        <v>2009</v>
      </c>
      <c r="I21" s="27">
        <v>2010</v>
      </c>
      <c r="J21" s="27">
        <v>2011</v>
      </c>
      <c r="K21" s="27">
        <v>2012</v>
      </c>
      <c r="L21" s="27">
        <v>2013</v>
      </c>
      <c r="M21" s="27">
        <v>2014</v>
      </c>
      <c r="N21" s="27">
        <v>2015</v>
      </c>
      <c r="O21" s="27">
        <v>2016</v>
      </c>
      <c r="P21" s="27">
        <v>2017</v>
      </c>
      <c r="Q21" s="27">
        <v>2018</v>
      </c>
      <c r="R21" s="27">
        <v>2019</v>
      </c>
      <c r="S21" s="27">
        <v>2020</v>
      </c>
      <c r="T21" s="27">
        <v>2021</v>
      </c>
      <c r="U21" s="27">
        <v>2022</v>
      </c>
      <c r="V21" s="27">
        <v>2023</v>
      </c>
    </row>
    <row r="22" spans="1:22" x14ac:dyDescent="0.3">
      <c r="A22" s="26" t="s">
        <v>7</v>
      </c>
      <c r="B22" s="25">
        <v>2559</v>
      </c>
      <c r="C22" s="25">
        <v>2818</v>
      </c>
      <c r="D22" s="25">
        <v>3115</v>
      </c>
      <c r="E22" s="25">
        <v>3208</v>
      </c>
      <c r="F22" s="25">
        <v>3144</v>
      </c>
      <c r="G22" s="25">
        <v>2864</v>
      </c>
      <c r="H22" s="25">
        <v>2448</v>
      </c>
      <c r="I22" s="25">
        <v>2773</v>
      </c>
      <c r="J22" s="25">
        <v>3373</v>
      </c>
      <c r="K22" s="25">
        <v>3952</v>
      </c>
      <c r="L22" s="25">
        <v>4792</v>
      </c>
      <c r="M22" s="25">
        <v>4566</v>
      </c>
      <c r="N22" s="25">
        <v>5169</v>
      </c>
      <c r="O22" s="25">
        <v>5164</v>
      </c>
      <c r="P22" s="25">
        <v>6108</v>
      </c>
      <c r="Q22" s="25">
        <v>6890</v>
      </c>
      <c r="R22" s="25">
        <v>6419</v>
      </c>
      <c r="S22" s="25">
        <v>6279</v>
      </c>
      <c r="T22" s="25">
        <v>6870</v>
      </c>
      <c r="U22" s="25">
        <v>7178</v>
      </c>
      <c r="V22" s="25">
        <v>7755</v>
      </c>
    </row>
    <row r="23" spans="1:22" x14ac:dyDescent="0.3">
      <c r="A23" s="26" t="s">
        <v>92</v>
      </c>
      <c r="B23" s="25">
        <v>5571</v>
      </c>
      <c r="C23" s="25">
        <v>5658</v>
      </c>
      <c r="D23" s="25">
        <v>5649</v>
      </c>
      <c r="E23" s="25">
        <v>5234</v>
      </c>
      <c r="F23" s="25">
        <v>4888</v>
      </c>
      <c r="G23" s="25">
        <v>4442</v>
      </c>
      <c r="H23" s="25">
        <v>4164</v>
      </c>
      <c r="I23" s="25">
        <v>4852</v>
      </c>
      <c r="J23" s="25">
        <v>5629</v>
      </c>
      <c r="K23" s="25">
        <v>5639</v>
      </c>
      <c r="L23" s="25">
        <v>5379</v>
      </c>
      <c r="M23" s="25">
        <v>5650</v>
      </c>
      <c r="N23" s="25">
        <v>6529</v>
      </c>
      <c r="O23" s="25">
        <v>7536</v>
      </c>
      <c r="P23" s="25">
        <v>8663</v>
      </c>
      <c r="Q23" s="25">
        <v>9041</v>
      </c>
      <c r="R23" s="25">
        <v>9630</v>
      </c>
      <c r="S23" s="25">
        <v>8441</v>
      </c>
      <c r="T23" s="25">
        <v>8973</v>
      </c>
      <c r="U23" s="25">
        <v>8509</v>
      </c>
      <c r="V23" s="25">
        <v>9980</v>
      </c>
    </row>
    <row r="24" spans="1:22" x14ac:dyDescent="0.3">
      <c r="A24" s="26" t="s">
        <v>91</v>
      </c>
      <c r="B24" s="25">
        <v>4140</v>
      </c>
      <c r="C24" s="25">
        <v>4164</v>
      </c>
      <c r="D24" s="25">
        <v>4075</v>
      </c>
      <c r="E24" s="25">
        <v>4240</v>
      </c>
      <c r="F24" s="25">
        <v>4923</v>
      </c>
      <c r="G24" s="25">
        <v>5926</v>
      </c>
      <c r="H24" s="25">
        <v>5790</v>
      </c>
      <c r="I24" s="25">
        <v>6257</v>
      </c>
      <c r="J24" s="25">
        <v>7203</v>
      </c>
      <c r="K24" s="25">
        <v>9515</v>
      </c>
      <c r="L24" s="25">
        <v>11743</v>
      </c>
      <c r="M24" s="25">
        <v>13120</v>
      </c>
      <c r="N24" s="25">
        <v>13612</v>
      </c>
      <c r="O24" s="25">
        <v>13672</v>
      </c>
      <c r="P24" s="25">
        <v>13135</v>
      </c>
      <c r="Q24" s="25">
        <v>13640</v>
      </c>
      <c r="R24" s="25">
        <v>14306</v>
      </c>
      <c r="S24" s="25">
        <v>13885</v>
      </c>
      <c r="T24" s="25">
        <v>15583</v>
      </c>
      <c r="U24" s="25">
        <v>18908</v>
      </c>
      <c r="V24" s="25">
        <v>21779</v>
      </c>
    </row>
    <row r="25" spans="1:22" x14ac:dyDescent="0.3">
      <c r="A25" s="26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3">
      <c r="A26" s="28" t="s">
        <v>94</v>
      </c>
    </row>
    <row r="27" spans="1:22" x14ac:dyDescent="0.3">
      <c r="A27" s="26" t="s">
        <v>93</v>
      </c>
    </row>
    <row r="28" spans="1:22" x14ac:dyDescent="0.3">
      <c r="A28" s="27" t="s">
        <v>44</v>
      </c>
      <c r="B28" s="27">
        <v>2003</v>
      </c>
      <c r="C28" s="27">
        <v>2004</v>
      </c>
      <c r="D28" s="27">
        <v>2005</v>
      </c>
      <c r="E28" s="27">
        <v>2006</v>
      </c>
      <c r="F28" s="27">
        <v>2007</v>
      </c>
      <c r="G28" s="27">
        <v>2008</v>
      </c>
      <c r="H28" s="27">
        <v>2009</v>
      </c>
      <c r="I28" s="27">
        <v>2010</v>
      </c>
      <c r="J28" s="27">
        <v>2011</v>
      </c>
      <c r="K28" s="27">
        <v>2012</v>
      </c>
      <c r="L28" s="27">
        <v>2013</v>
      </c>
      <c r="M28" s="27">
        <v>2014</v>
      </c>
      <c r="N28" s="27">
        <v>2015</v>
      </c>
      <c r="O28" s="27">
        <v>2016</v>
      </c>
      <c r="P28" s="27">
        <v>2017</v>
      </c>
      <c r="Q28" s="27">
        <v>2018</v>
      </c>
      <c r="R28" s="27">
        <v>2019</v>
      </c>
      <c r="S28" s="27">
        <v>2020</v>
      </c>
      <c r="T28" s="27">
        <v>2021</v>
      </c>
      <c r="U28" s="27">
        <v>2022</v>
      </c>
      <c r="V28" s="27">
        <v>2023</v>
      </c>
    </row>
    <row r="29" spans="1:22" x14ac:dyDescent="0.3">
      <c r="A29" s="26" t="s">
        <v>7</v>
      </c>
      <c r="B29" s="25">
        <v>96137</v>
      </c>
      <c r="C29" s="25">
        <v>97282</v>
      </c>
      <c r="D29" s="25">
        <v>105798</v>
      </c>
      <c r="E29" s="25">
        <v>106575</v>
      </c>
      <c r="F29" s="25">
        <v>107539</v>
      </c>
      <c r="G29" s="25">
        <v>100041</v>
      </c>
      <c r="H29" s="25">
        <v>96230</v>
      </c>
      <c r="I29" s="25">
        <v>95453</v>
      </c>
      <c r="J29" s="25">
        <v>100306</v>
      </c>
      <c r="K29" s="25">
        <v>105876</v>
      </c>
      <c r="L29" s="25">
        <v>100057</v>
      </c>
      <c r="M29" s="25">
        <v>105743</v>
      </c>
      <c r="N29" s="25">
        <v>111905</v>
      </c>
      <c r="O29" s="25">
        <v>115842</v>
      </c>
      <c r="P29" s="25">
        <v>129932</v>
      </c>
      <c r="Q29" s="25">
        <v>134682</v>
      </c>
      <c r="R29" s="25">
        <v>133778</v>
      </c>
      <c r="S29" s="25">
        <v>120726</v>
      </c>
      <c r="T29" s="25">
        <v>118909</v>
      </c>
      <c r="U29" s="25">
        <v>149475</v>
      </c>
      <c r="V29" s="25">
        <v>154475</v>
      </c>
    </row>
    <row r="30" spans="1:22" x14ac:dyDescent="0.3">
      <c r="A30" s="26" t="s">
        <v>92</v>
      </c>
      <c r="B30" s="25">
        <v>370684</v>
      </c>
      <c r="C30" s="25">
        <v>384723</v>
      </c>
      <c r="D30" s="25">
        <v>382724</v>
      </c>
      <c r="E30" s="25">
        <v>274024</v>
      </c>
      <c r="F30" s="25">
        <v>272382</v>
      </c>
      <c r="G30" s="25">
        <v>273216</v>
      </c>
      <c r="H30" s="25">
        <v>256407</v>
      </c>
      <c r="I30" s="25">
        <v>260100</v>
      </c>
      <c r="J30" s="25">
        <v>271370</v>
      </c>
      <c r="K30" s="25">
        <v>275087</v>
      </c>
      <c r="L30" s="25">
        <v>274616</v>
      </c>
      <c r="M30" s="25">
        <v>279972</v>
      </c>
      <c r="N30" s="25">
        <v>284015</v>
      </c>
      <c r="O30" s="25">
        <v>282488</v>
      </c>
      <c r="P30" s="25">
        <v>289321</v>
      </c>
      <c r="Q30" s="25">
        <v>298683</v>
      </c>
      <c r="R30" s="25">
        <v>298655</v>
      </c>
      <c r="S30" s="25">
        <v>288481</v>
      </c>
      <c r="T30" s="25">
        <v>172425</v>
      </c>
      <c r="U30" s="25">
        <v>168797</v>
      </c>
      <c r="V30" s="25">
        <v>166056</v>
      </c>
    </row>
    <row r="31" spans="1:22" x14ac:dyDescent="0.3">
      <c r="A31" s="26" t="s">
        <v>91</v>
      </c>
      <c r="B31" s="25">
        <v>336843</v>
      </c>
      <c r="C31" s="25">
        <v>342502</v>
      </c>
      <c r="D31" s="25">
        <v>344902</v>
      </c>
      <c r="E31" s="25">
        <v>324875</v>
      </c>
      <c r="F31" s="25">
        <v>329305</v>
      </c>
      <c r="G31" s="25">
        <v>369928</v>
      </c>
      <c r="H31" s="25">
        <v>368500</v>
      </c>
      <c r="I31" s="25">
        <v>399381</v>
      </c>
      <c r="J31" s="25">
        <v>501956</v>
      </c>
      <c r="K31" s="25">
        <v>549763</v>
      </c>
      <c r="L31" s="25">
        <v>572800</v>
      </c>
      <c r="M31" s="25">
        <v>592586</v>
      </c>
      <c r="N31" s="25">
        <v>610076</v>
      </c>
      <c r="O31" s="25">
        <v>626715</v>
      </c>
      <c r="P31" s="25">
        <v>642300</v>
      </c>
      <c r="Q31" s="25">
        <v>664500</v>
      </c>
      <c r="R31" s="25">
        <v>671205</v>
      </c>
      <c r="S31" s="25">
        <v>662575</v>
      </c>
      <c r="T31" s="25">
        <v>643297</v>
      </c>
      <c r="U31" s="25">
        <v>646837</v>
      </c>
      <c r="V31" s="25">
        <v>654359</v>
      </c>
    </row>
    <row r="34" spans="1:1" ht="129.6" x14ac:dyDescent="0.3">
      <c r="A34" s="24" t="s">
        <v>90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Kapitel2--&gt;</vt:lpstr>
      <vt:lpstr>Abb1</vt:lpstr>
      <vt:lpstr>Abb2</vt:lpstr>
      <vt:lpstr>Abb3</vt:lpstr>
      <vt:lpstr>Abb4</vt:lpstr>
      <vt:lpstr>Kapitel3_Fallstudien</vt:lpstr>
      <vt:lpstr>F1_SKSQ</vt:lpstr>
      <vt:lpstr>Kapitel3.4 Abb5-9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</dc:creator>
  <cp:lastModifiedBy>Christoph</cp:lastModifiedBy>
  <dcterms:created xsi:type="dcterms:W3CDTF">2025-07-09T15:46:56Z</dcterms:created>
  <dcterms:modified xsi:type="dcterms:W3CDTF">2025-10-08T12:06:37Z</dcterms:modified>
</cp:coreProperties>
</file>